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10.10.1.52\gin\GIN\10_Licitações\Edital de Licitações\Concorrência\CC 2025\Retificativo CC 015_15 - Reforma Recep_Engenho_Cantina_HSC\"/>
    </mc:Choice>
  </mc:AlternateContent>
  <bookViews>
    <workbookView showHorizontalScroll="0" showVerticalScroll="0" showSheetTabs="0" xWindow="0" yWindow="0" windowWidth="28800" windowHeight="12330"/>
  </bookViews>
  <sheets>
    <sheet name="Orçamento" sheetId="1" r:id="rId1"/>
    <sheet name="Cronograma" sheetId="2" r:id="rId2"/>
  </sheets>
  <externalReferences>
    <externalReference r:id="rId3"/>
  </externalReferences>
  <definedNames>
    <definedName name="_xlnm._FilterDatabase" localSheetId="0" hidden="1">Orçamento!$A$1:$M$1070</definedName>
    <definedName name="_xlnm.Print_Area" localSheetId="1">Cronograma!$A$1:$AE$52</definedName>
    <definedName name="_xlnm.Print_Area" localSheetId="0">Orçamento!$A$1:$M$1070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88" i="1" l="1"/>
  <c r="K896" i="1"/>
  <c r="K831" i="1"/>
  <c r="L637" i="1"/>
  <c r="K637" i="1"/>
  <c r="K41" i="1"/>
  <c r="L34" i="1"/>
  <c r="K34" i="1"/>
  <c r="U31" i="2" l="1"/>
  <c r="S30" i="2"/>
  <c r="R15" i="2"/>
  <c r="AO15" i="2" s="1"/>
  <c r="R14" i="2"/>
  <c r="R13" i="2"/>
  <c r="AN15" i="2"/>
  <c r="N15" i="2"/>
  <c r="J15" i="2"/>
  <c r="B15" i="2"/>
  <c r="AN14" i="2"/>
  <c r="N14" i="2"/>
  <c r="AO14" i="2" s="1"/>
  <c r="J14" i="2"/>
  <c r="B14" i="2"/>
  <c r="G1045" i="1"/>
  <c r="G1051" i="1" s="1"/>
  <c r="U34" i="2" s="1"/>
  <c r="L1009" i="1"/>
  <c r="K1009" i="1"/>
  <c r="J1009" i="1"/>
  <c r="L1008" i="1"/>
  <c r="K1008" i="1"/>
  <c r="J1008" i="1"/>
  <c r="L1007" i="1"/>
  <c r="K1007" i="1"/>
  <c r="J1007" i="1"/>
  <c r="L1006" i="1"/>
  <c r="K1006" i="1"/>
  <c r="J1006" i="1"/>
  <c r="L1005" i="1"/>
  <c r="K1005" i="1"/>
  <c r="J1005" i="1"/>
  <c r="L1004" i="1"/>
  <c r="K1004" i="1"/>
  <c r="J1004" i="1"/>
  <c r="L1003" i="1"/>
  <c r="K1003" i="1"/>
  <c r="J1003" i="1"/>
  <c r="L1002" i="1"/>
  <c r="K1002" i="1"/>
  <c r="J1002" i="1"/>
  <c r="L1001" i="1"/>
  <c r="K1001" i="1"/>
  <c r="J1001" i="1"/>
  <c r="L1000" i="1"/>
  <c r="K1000" i="1"/>
  <c r="J1000" i="1"/>
  <c r="L998" i="1"/>
  <c r="K998" i="1"/>
  <c r="J998" i="1"/>
  <c r="L997" i="1"/>
  <c r="K997" i="1"/>
  <c r="J997" i="1"/>
  <c r="L996" i="1"/>
  <c r="K996" i="1"/>
  <c r="J996" i="1"/>
  <c r="L995" i="1"/>
  <c r="K995" i="1"/>
  <c r="J995" i="1"/>
  <c r="L994" i="1"/>
  <c r="K994" i="1"/>
  <c r="J994" i="1"/>
  <c r="L993" i="1"/>
  <c r="K993" i="1"/>
  <c r="J993" i="1"/>
  <c r="L992" i="1"/>
  <c r="K992" i="1"/>
  <c r="J992" i="1"/>
  <c r="L991" i="1"/>
  <c r="K991" i="1"/>
  <c r="J991" i="1"/>
  <c r="L990" i="1"/>
  <c r="K990" i="1"/>
  <c r="J990" i="1"/>
  <c r="L981" i="1"/>
  <c r="K981" i="1"/>
  <c r="J981" i="1"/>
  <c r="L980" i="1"/>
  <c r="K980" i="1"/>
  <c r="J980" i="1"/>
  <c r="L988" i="1"/>
  <c r="K988" i="1"/>
  <c r="J988" i="1"/>
  <c r="L987" i="1"/>
  <c r="K987" i="1"/>
  <c r="J987" i="1"/>
  <c r="L986" i="1"/>
  <c r="K986" i="1"/>
  <c r="J986" i="1"/>
  <c r="L985" i="1"/>
  <c r="K985" i="1"/>
  <c r="J985" i="1"/>
  <c r="L984" i="1"/>
  <c r="K984" i="1"/>
  <c r="J984" i="1"/>
  <c r="L983" i="1"/>
  <c r="K983" i="1"/>
  <c r="J983" i="1"/>
  <c r="L982" i="1"/>
  <c r="K982" i="1"/>
  <c r="J982" i="1"/>
  <c r="L979" i="1"/>
  <c r="K979" i="1"/>
  <c r="J979" i="1"/>
  <c r="L970" i="1"/>
  <c r="K970" i="1"/>
  <c r="J970" i="1"/>
  <c r="L977" i="1"/>
  <c r="K977" i="1"/>
  <c r="J977" i="1"/>
  <c r="L976" i="1"/>
  <c r="K976" i="1"/>
  <c r="J976" i="1"/>
  <c r="L975" i="1"/>
  <c r="K975" i="1"/>
  <c r="J975" i="1"/>
  <c r="L974" i="1"/>
  <c r="K974" i="1"/>
  <c r="J974" i="1"/>
  <c r="L973" i="1"/>
  <c r="K973" i="1"/>
  <c r="J973" i="1"/>
  <c r="L972" i="1"/>
  <c r="K972" i="1"/>
  <c r="J972" i="1"/>
  <c r="L971" i="1"/>
  <c r="K971" i="1"/>
  <c r="J971" i="1"/>
  <c r="L967" i="1"/>
  <c r="K967" i="1"/>
  <c r="J967" i="1"/>
  <c r="L966" i="1"/>
  <c r="K966" i="1"/>
  <c r="J966" i="1"/>
  <c r="L965" i="1"/>
  <c r="K965" i="1"/>
  <c r="J965" i="1"/>
  <c r="L968" i="1"/>
  <c r="K968" i="1"/>
  <c r="J968" i="1"/>
  <c r="L964" i="1"/>
  <c r="K964" i="1"/>
  <c r="J964" i="1"/>
  <c r="L963" i="1"/>
  <c r="K963" i="1"/>
  <c r="J963" i="1"/>
  <c r="L962" i="1"/>
  <c r="K962" i="1"/>
  <c r="J962" i="1"/>
  <c r="L960" i="1"/>
  <c r="K960" i="1"/>
  <c r="J960" i="1"/>
  <c r="L959" i="1"/>
  <c r="K959" i="1"/>
  <c r="J959" i="1"/>
  <c r="L957" i="1"/>
  <c r="K957" i="1"/>
  <c r="J957" i="1"/>
  <c r="L955" i="1"/>
  <c r="K955" i="1"/>
  <c r="J955" i="1"/>
  <c r="L954" i="1"/>
  <c r="K954" i="1"/>
  <c r="J954" i="1"/>
  <c r="L953" i="1"/>
  <c r="K953" i="1"/>
  <c r="J953" i="1"/>
  <c r="L258" i="1"/>
  <c r="K258" i="1"/>
  <c r="J258" i="1"/>
  <c r="L257" i="1"/>
  <c r="K257" i="1"/>
  <c r="J257" i="1"/>
  <c r="L262" i="1"/>
  <c r="K262" i="1"/>
  <c r="J262" i="1"/>
  <c r="L245" i="1"/>
  <c r="K245" i="1"/>
  <c r="J245" i="1"/>
  <c r="L244" i="1"/>
  <c r="K244" i="1"/>
  <c r="J244" i="1"/>
  <c r="L243" i="1"/>
  <c r="K243" i="1"/>
  <c r="J243" i="1"/>
  <c r="L242" i="1"/>
  <c r="K242" i="1"/>
  <c r="J242" i="1"/>
  <c r="L241" i="1"/>
  <c r="K241" i="1"/>
  <c r="J241" i="1"/>
  <c r="L240" i="1"/>
  <c r="K240" i="1"/>
  <c r="J240" i="1"/>
  <c r="L239" i="1"/>
  <c r="K239" i="1"/>
  <c r="J239" i="1"/>
  <c r="L238" i="1"/>
  <c r="K238" i="1"/>
  <c r="J238" i="1"/>
  <c r="L233" i="1"/>
  <c r="K233" i="1"/>
  <c r="J233" i="1"/>
  <c r="L230" i="1"/>
  <c r="K230" i="1"/>
  <c r="J230" i="1"/>
  <c r="L223" i="1"/>
  <c r="K223" i="1"/>
  <c r="J223" i="1"/>
  <c r="L155" i="1"/>
  <c r="K155" i="1"/>
  <c r="J155" i="1"/>
  <c r="L81" i="1"/>
  <c r="K81" i="1"/>
  <c r="J81" i="1"/>
  <c r="L80" i="1"/>
  <c r="K80" i="1"/>
  <c r="J80" i="1"/>
  <c r="L79" i="1"/>
  <c r="K79" i="1"/>
  <c r="J79" i="1"/>
  <c r="S33" i="2" l="1"/>
  <c r="M964" i="1"/>
  <c r="M974" i="1"/>
  <c r="M1000" i="1"/>
  <c r="M988" i="1"/>
  <c r="M1004" i="1"/>
  <c r="M963" i="1"/>
  <c r="M1007" i="1"/>
  <c r="M986" i="1"/>
  <c r="M982" i="1"/>
  <c r="M995" i="1"/>
  <c r="M993" i="1"/>
  <c r="M1001" i="1"/>
  <c r="M1009" i="1"/>
  <c r="M960" i="1"/>
  <c r="M1008" i="1"/>
  <c r="L1010" i="1"/>
  <c r="K1010" i="1"/>
  <c r="M990" i="1"/>
  <c r="M967" i="1"/>
  <c r="M979" i="1"/>
  <c r="M980" i="1"/>
  <c r="M998" i="1"/>
  <c r="M1002" i="1"/>
  <c r="M991" i="1"/>
  <c r="M1005" i="1"/>
  <c r="M966" i="1"/>
  <c r="M977" i="1"/>
  <c r="M994" i="1"/>
  <c r="M1003" i="1"/>
  <c r="M959" i="1"/>
  <c r="M997" i="1"/>
  <c r="M1006" i="1"/>
  <c r="M971" i="1"/>
  <c r="M992" i="1"/>
  <c r="M984" i="1"/>
  <c r="M972" i="1"/>
  <c r="M987" i="1"/>
  <c r="M965" i="1"/>
  <c r="M975" i="1"/>
  <c r="M970" i="1"/>
  <c r="M985" i="1"/>
  <c r="M981" i="1"/>
  <c r="M962" i="1"/>
  <c r="M973" i="1"/>
  <c r="M976" i="1"/>
  <c r="M983" i="1"/>
  <c r="M996" i="1"/>
  <c r="M954" i="1"/>
  <c r="M955" i="1"/>
  <c r="M968" i="1"/>
  <c r="M953" i="1"/>
  <c r="M957" i="1"/>
  <c r="M956" i="1" s="1"/>
  <c r="M230" i="1"/>
  <c r="M244" i="1"/>
  <c r="M242" i="1"/>
  <c r="M80" i="1"/>
  <c r="M240" i="1"/>
  <c r="M258" i="1"/>
  <c r="M238" i="1"/>
  <c r="M155" i="1"/>
  <c r="M257" i="1"/>
  <c r="M223" i="1"/>
  <c r="M243" i="1"/>
  <c r="M241" i="1"/>
  <c r="M233" i="1"/>
  <c r="M239" i="1"/>
  <c r="M245" i="1"/>
  <c r="M81" i="1"/>
  <c r="M79" i="1"/>
  <c r="M958" i="1" l="1"/>
  <c r="K1012" i="1"/>
  <c r="K1053" i="1" s="1"/>
  <c r="C15" i="2"/>
  <c r="L1012" i="1"/>
  <c r="L1013" i="1" s="1"/>
  <c r="L1054" i="1" s="1"/>
  <c r="D15" i="2"/>
  <c r="M999" i="1"/>
  <c r="M961" i="1"/>
  <c r="M978" i="1"/>
  <c r="M969" i="1"/>
  <c r="L1011" i="1"/>
  <c r="M952" i="1"/>
  <c r="M989" i="1"/>
  <c r="M256" i="1"/>
  <c r="M237" i="1"/>
  <c r="L1057" i="1" l="1"/>
  <c r="L1015" i="1"/>
  <c r="I15" i="2"/>
  <c r="I31" i="2" s="1"/>
  <c r="Q15" i="2"/>
  <c r="Q31" i="2" s="1"/>
  <c r="M15" i="2"/>
  <c r="M31" i="2" s="1"/>
  <c r="C28" i="2"/>
  <c r="O15" i="2"/>
  <c r="O30" i="2" s="1"/>
  <c r="G15" i="2"/>
  <c r="G30" i="2" s="1"/>
  <c r="E15" i="2"/>
  <c r="E28" i="2" s="1"/>
  <c r="K15" i="2"/>
  <c r="K30" i="2" s="1"/>
  <c r="M951" i="1"/>
  <c r="O33" i="2" l="1"/>
  <c r="P30" i="2"/>
  <c r="G33" i="2"/>
  <c r="H30" i="2"/>
  <c r="M34" i="2"/>
  <c r="Q34" i="2"/>
  <c r="K33" i="2"/>
  <c r="L30" i="2"/>
  <c r="C33" i="2"/>
  <c r="T30" i="2"/>
  <c r="I34" i="2"/>
  <c r="L937" i="1"/>
  <c r="K937" i="1"/>
  <c r="J937" i="1"/>
  <c r="L929" i="1"/>
  <c r="K929" i="1"/>
  <c r="J929" i="1"/>
  <c r="L922" i="1"/>
  <c r="K922" i="1"/>
  <c r="J922" i="1"/>
  <c r="L909" i="1"/>
  <c r="K909" i="1"/>
  <c r="J909" i="1"/>
  <c r="L862" i="1"/>
  <c r="K862" i="1"/>
  <c r="J862" i="1"/>
  <c r="L851" i="1"/>
  <c r="K851" i="1"/>
  <c r="J851" i="1"/>
  <c r="L850" i="1"/>
  <c r="K850" i="1"/>
  <c r="J850" i="1"/>
  <c r="L821" i="1"/>
  <c r="K821" i="1"/>
  <c r="J821" i="1"/>
  <c r="L820" i="1"/>
  <c r="K820" i="1"/>
  <c r="J820" i="1"/>
  <c r="L819" i="1"/>
  <c r="K819" i="1"/>
  <c r="J819" i="1"/>
  <c r="L818" i="1"/>
  <c r="K818" i="1"/>
  <c r="J818" i="1"/>
  <c r="L805" i="1"/>
  <c r="K805" i="1"/>
  <c r="J805" i="1"/>
  <c r="L800" i="1"/>
  <c r="K800" i="1"/>
  <c r="J800" i="1"/>
  <c r="L792" i="1"/>
  <c r="K792" i="1"/>
  <c r="J792" i="1"/>
  <c r="L770" i="1"/>
  <c r="K770" i="1"/>
  <c r="J770" i="1"/>
  <c r="L764" i="1"/>
  <c r="K764" i="1"/>
  <c r="J764" i="1"/>
  <c r="L763" i="1"/>
  <c r="K763" i="1"/>
  <c r="J763" i="1"/>
  <c r="L762" i="1"/>
  <c r="K762" i="1"/>
  <c r="J762" i="1"/>
  <c r="L761" i="1"/>
  <c r="K761" i="1"/>
  <c r="J761" i="1"/>
  <c r="L760" i="1"/>
  <c r="K760" i="1"/>
  <c r="J760" i="1"/>
  <c r="L759" i="1"/>
  <c r="K759" i="1"/>
  <c r="J759" i="1"/>
  <c r="L718" i="1"/>
  <c r="K718" i="1"/>
  <c r="J718" i="1"/>
  <c r="L697" i="1"/>
  <c r="K697" i="1"/>
  <c r="J697" i="1"/>
  <c r="L695" i="1"/>
  <c r="K695" i="1"/>
  <c r="J695" i="1"/>
  <c r="L943" i="1"/>
  <c r="K943" i="1"/>
  <c r="J943" i="1"/>
  <c r="L942" i="1"/>
  <c r="K942" i="1"/>
  <c r="J942" i="1"/>
  <c r="L941" i="1"/>
  <c r="K941" i="1"/>
  <c r="J941" i="1"/>
  <c r="L940" i="1"/>
  <c r="K940" i="1"/>
  <c r="J940" i="1"/>
  <c r="L939" i="1"/>
  <c r="K939" i="1"/>
  <c r="J939" i="1"/>
  <c r="L936" i="1"/>
  <c r="K936" i="1"/>
  <c r="J936" i="1"/>
  <c r="L935" i="1"/>
  <c r="K935" i="1"/>
  <c r="J935" i="1"/>
  <c r="L934" i="1"/>
  <c r="K934" i="1"/>
  <c r="J934" i="1"/>
  <c r="L932" i="1"/>
  <c r="K932" i="1"/>
  <c r="J932" i="1"/>
  <c r="L928" i="1"/>
  <c r="K928" i="1"/>
  <c r="J928" i="1"/>
  <c r="L927" i="1"/>
  <c r="K927" i="1"/>
  <c r="J927" i="1"/>
  <c r="L926" i="1"/>
  <c r="K926" i="1"/>
  <c r="J926" i="1"/>
  <c r="L925" i="1"/>
  <c r="K925" i="1"/>
  <c r="J925" i="1"/>
  <c r="L924" i="1"/>
  <c r="K924" i="1"/>
  <c r="J924" i="1"/>
  <c r="L921" i="1"/>
  <c r="K921" i="1"/>
  <c r="J921" i="1"/>
  <c r="L920" i="1"/>
  <c r="K920" i="1"/>
  <c r="J920" i="1"/>
  <c r="L919" i="1"/>
  <c r="K919" i="1"/>
  <c r="J919" i="1"/>
  <c r="L917" i="1"/>
  <c r="K917" i="1"/>
  <c r="J917" i="1"/>
  <c r="L914" i="1"/>
  <c r="K914" i="1"/>
  <c r="J914" i="1"/>
  <c r="L913" i="1"/>
  <c r="K913" i="1"/>
  <c r="J913" i="1"/>
  <c r="L911" i="1"/>
  <c r="K911" i="1"/>
  <c r="J911" i="1"/>
  <c r="L908" i="1"/>
  <c r="K908" i="1"/>
  <c r="J908" i="1"/>
  <c r="L907" i="1"/>
  <c r="K907" i="1"/>
  <c r="J907" i="1"/>
  <c r="L906" i="1"/>
  <c r="K906" i="1"/>
  <c r="J906" i="1"/>
  <c r="L905" i="1"/>
  <c r="K905" i="1"/>
  <c r="J905" i="1"/>
  <c r="L904" i="1"/>
  <c r="K904" i="1"/>
  <c r="J904" i="1"/>
  <c r="L903" i="1"/>
  <c r="K903" i="1"/>
  <c r="J903" i="1"/>
  <c r="L902" i="1"/>
  <c r="K902" i="1"/>
  <c r="J902" i="1"/>
  <c r="L901" i="1"/>
  <c r="K901" i="1"/>
  <c r="J901" i="1"/>
  <c r="L900" i="1"/>
  <c r="K900" i="1"/>
  <c r="J900" i="1"/>
  <c r="L895" i="1"/>
  <c r="K895" i="1"/>
  <c r="J895" i="1"/>
  <c r="L894" i="1"/>
  <c r="K894" i="1"/>
  <c r="J894" i="1"/>
  <c r="L892" i="1"/>
  <c r="K892" i="1"/>
  <c r="J892" i="1"/>
  <c r="L887" i="1"/>
  <c r="K887" i="1"/>
  <c r="J887" i="1"/>
  <c r="L886" i="1"/>
  <c r="K886" i="1"/>
  <c r="J886" i="1"/>
  <c r="L885" i="1"/>
  <c r="K885" i="1"/>
  <c r="J885" i="1"/>
  <c r="L884" i="1"/>
  <c r="K884" i="1"/>
  <c r="J884" i="1"/>
  <c r="L883" i="1"/>
  <c r="K883" i="1"/>
  <c r="J883" i="1"/>
  <c r="L882" i="1"/>
  <c r="K882" i="1"/>
  <c r="J882" i="1"/>
  <c r="L881" i="1"/>
  <c r="K881" i="1"/>
  <c r="J881" i="1"/>
  <c r="L880" i="1"/>
  <c r="K880" i="1"/>
  <c r="J880" i="1"/>
  <c r="L878" i="1"/>
  <c r="K878" i="1"/>
  <c r="J878" i="1"/>
  <c r="L876" i="1"/>
  <c r="K876" i="1"/>
  <c r="J876" i="1"/>
  <c r="L874" i="1"/>
  <c r="K874" i="1"/>
  <c r="J874" i="1"/>
  <c r="L873" i="1"/>
  <c r="K873" i="1"/>
  <c r="J873" i="1"/>
  <c r="L872" i="1"/>
  <c r="K872" i="1"/>
  <c r="J872" i="1"/>
  <c r="L869" i="1"/>
  <c r="K869" i="1"/>
  <c r="J869" i="1"/>
  <c r="L868" i="1"/>
  <c r="K868" i="1"/>
  <c r="J868" i="1"/>
  <c r="L867" i="1"/>
  <c r="K867" i="1"/>
  <c r="J867" i="1"/>
  <c r="L866" i="1"/>
  <c r="K866" i="1"/>
  <c r="J866" i="1"/>
  <c r="L865" i="1"/>
  <c r="K865" i="1"/>
  <c r="J865" i="1"/>
  <c r="L861" i="1"/>
  <c r="K861" i="1"/>
  <c r="J861" i="1"/>
  <c r="L860" i="1"/>
  <c r="K860" i="1"/>
  <c r="J860" i="1"/>
  <c r="L859" i="1"/>
  <c r="K859" i="1"/>
  <c r="J859" i="1"/>
  <c r="L858" i="1"/>
  <c r="K858" i="1"/>
  <c r="J858" i="1"/>
  <c r="L857" i="1"/>
  <c r="K857" i="1"/>
  <c r="J857" i="1"/>
  <c r="L856" i="1"/>
  <c r="K856" i="1"/>
  <c r="J856" i="1"/>
  <c r="L854" i="1"/>
  <c r="K854" i="1"/>
  <c r="J854" i="1"/>
  <c r="L853" i="1"/>
  <c r="K853" i="1"/>
  <c r="J853" i="1"/>
  <c r="L849" i="1"/>
  <c r="K849" i="1"/>
  <c r="J849" i="1"/>
  <c r="L848" i="1"/>
  <c r="K848" i="1"/>
  <c r="J848" i="1"/>
  <c r="L847" i="1"/>
  <c r="K847" i="1"/>
  <c r="J847" i="1"/>
  <c r="L846" i="1"/>
  <c r="K846" i="1"/>
  <c r="J846" i="1"/>
  <c r="L845" i="1"/>
  <c r="K845" i="1"/>
  <c r="J845" i="1"/>
  <c r="L843" i="1"/>
  <c r="K843" i="1"/>
  <c r="J843" i="1"/>
  <c r="L841" i="1"/>
  <c r="K841" i="1"/>
  <c r="J841" i="1"/>
  <c r="L840" i="1"/>
  <c r="K840" i="1"/>
  <c r="J840" i="1"/>
  <c r="L839" i="1"/>
  <c r="K839" i="1"/>
  <c r="J839" i="1"/>
  <c r="L838" i="1"/>
  <c r="K838" i="1"/>
  <c r="J838" i="1"/>
  <c r="L837" i="1"/>
  <c r="K837" i="1"/>
  <c r="J837" i="1"/>
  <c r="L835" i="1"/>
  <c r="K835" i="1"/>
  <c r="J835" i="1"/>
  <c r="L830" i="1"/>
  <c r="K830" i="1"/>
  <c r="J830" i="1"/>
  <c r="L829" i="1"/>
  <c r="K829" i="1"/>
  <c r="J829" i="1"/>
  <c r="L828" i="1"/>
  <c r="K828" i="1"/>
  <c r="J828" i="1"/>
  <c r="L827" i="1"/>
  <c r="K827" i="1"/>
  <c r="J827" i="1"/>
  <c r="L826" i="1"/>
  <c r="K826" i="1"/>
  <c r="J826" i="1"/>
  <c r="L825" i="1"/>
  <c r="K825" i="1"/>
  <c r="J825" i="1"/>
  <c r="L822" i="1"/>
  <c r="K822" i="1"/>
  <c r="J822" i="1"/>
  <c r="L817" i="1"/>
  <c r="K817" i="1"/>
  <c r="J817" i="1"/>
  <c r="L816" i="1"/>
  <c r="K816" i="1"/>
  <c r="J816" i="1"/>
  <c r="L815" i="1"/>
  <c r="K815" i="1"/>
  <c r="J815" i="1"/>
  <c r="L814" i="1"/>
  <c r="K814" i="1"/>
  <c r="J814" i="1"/>
  <c r="L813" i="1"/>
  <c r="K813" i="1"/>
  <c r="J813" i="1"/>
  <c r="L812" i="1"/>
  <c r="K812" i="1"/>
  <c r="J812" i="1"/>
  <c r="L811" i="1"/>
  <c r="K811" i="1"/>
  <c r="J811" i="1"/>
  <c r="L810" i="1"/>
  <c r="K810" i="1"/>
  <c r="J810" i="1"/>
  <c r="L809" i="1"/>
  <c r="K809" i="1"/>
  <c r="J809" i="1"/>
  <c r="L808" i="1"/>
  <c r="K808" i="1"/>
  <c r="J808" i="1"/>
  <c r="L807" i="1"/>
  <c r="K807" i="1"/>
  <c r="J807" i="1"/>
  <c r="L804" i="1"/>
  <c r="K804" i="1"/>
  <c r="J804" i="1"/>
  <c r="L803" i="1"/>
  <c r="K803" i="1"/>
  <c r="J803" i="1"/>
  <c r="L802" i="1"/>
  <c r="K802" i="1"/>
  <c r="J802" i="1"/>
  <c r="L799" i="1"/>
  <c r="K799" i="1"/>
  <c r="J799" i="1"/>
  <c r="L796" i="1"/>
  <c r="K796" i="1"/>
  <c r="J796" i="1"/>
  <c r="L794" i="1"/>
  <c r="K794" i="1"/>
  <c r="J794" i="1"/>
  <c r="L791" i="1"/>
  <c r="K791" i="1"/>
  <c r="J791" i="1"/>
  <c r="L790" i="1"/>
  <c r="K790" i="1"/>
  <c r="J790" i="1"/>
  <c r="L789" i="1"/>
  <c r="K789" i="1"/>
  <c r="J789" i="1"/>
  <c r="L788" i="1"/>
  <c r="K788" i="1"/>
  <c r="J788" i="1"/>
  <c r="L787" i="1"/>
  <c r="K787" i="1"/>
  <c r="J787" i="1"/>
  <c r="L786" i="1"/>
  <c r="K786" i="1"/>
  <c r="J786" i="1"/>
  <c r="L785" i="1"/>
  <c r="K785" i="1"/>
  <c r="J785" i="1"/>
  <c r="L784" i="1"/>
  <c r="K784" i="1"/>
  <c r="J784" i="1"/>
  <c r="L783" i="1"/>
  <c r="K783" i="1"/>
  <c r="J783" i="1"/>
  <c r="L782" i="1"/>
  <c r="K782" i="1"/>
  <c r="J782" i="1"/>
  <c r="L780" i="1"/>
  <c r="K780" i="1"/>
  <c r="J780" i="1"/>
  <c r="L779" i="1"/>
  <c r="K779" i="1"/>
  <c r="J779" i="1"/>
  <c r="L777" i="1"/>
  <c r="K777" i="1"/>
  <c r="J777" i="1"/>
  <c r="L776" i="1"/>
  <c r="K776" i="1"/>
  <c r="J776" i="1"/>
  <c r="L768" i="1"/>
  <c r="K768" i="1"/>
  <c r="J768" i="1"/>
  <c r="L767" i="1"/>
  <c r="K767" i="1"/>
  <c r="J767" i="1"/>
  <c r="L766" i="1"/>
  <c r="K766" i="1"/>
  <c r="J766" i="1"/>
  <c r="L758" i="1"/>
  <c r="K758" i="1"/>
  <c r="J758" i="1"/>
  <c r="L757" i="1"/>
  <c r="K757" i="1"/>
  <c r="J757" i="1"/>
  <c r="L756" i="1"/>
  <c r="K756" i="1"/>
  <c r="J756" i="1"/>
  <c r="L754" i="1"/>
  <c r="K754" i="1"/>
  <c r="J754" i="1"/>
  <c r="L749" i="1"/>
  <c r="K749" i="1"/>
  <c r="J749" i="1"/>
  <c r="L748" i="1"/>
  <c r="K748" i="1"/>
  <c r="J748" i="1"/>
  <c r="L746" i="1"/>
  <c r="K746" i="1"/>
  <c r="J746" i="1"/>
  <c r="L745" i="1"/>
  <c r="K745" i="1"/>
  <c r="J745" i="1"/>
  <c r="L744" i="1"/>
  <c r="K744" i="1"/>
  <c r="J744" i="1"/>
  <c r="L743" i="1"/>
  <c r="K743" i="1"/>
  <c r="J743" i="1"/>
  <c r="L742" i="1"/>
  <c r="K742" i="1"/>
  <c r="J742" i="1"/>
  <c r="L741" i="1"/>
  <c r="K741" i="1"/>
  <c r="J741" i="1"/>
  <c r="L740" i="1"/>
  <c r="K740" i="1"/>
  <c r="J740" i="1"/>
  <c r="L738" i="1"/>
  <c r="K738" i="1"/>
  <c r="J738" i="1"/>
  <c r="L737" i="1"/>
  <c r="K737" i="1"/>
  <c r="J737" i="1"/>
  <c r="L736" i="1"/>
  <c r="K736" i="1"/>
  <c r="J736" i="1"/>
  <c r="L735" i="1"/>
  <c r="K735" i="1"/>
  <c r="J735" i="1"/>
  <c r="L733" i="1"/>
  <c r="K733" i="1"/>
  <c r="J733" i="1"/>
  <c r="L732" i="1"/>
  <c r="K732" i="1"/>
  <c r="J732" i="1"/>
  <c r="L730" i="1"/>
  <c r="K730" i="1"/>
  <c r="J730" i="1"/>
  <c r="L729" i="1"/>
  <c r="K729" i="1"/>
  <c r="J729" i="1"/>
  <c r="L728" i="1"/>
  <c r="K728" i="1"/>
  <c r="J728" i="1"/>
  <c r="L727" i="1"/>
  <c r="K727" i="1"/>
  <c r="J727" i="1"/>
  <c r="L726" i="1"/>
  <c r="K726" i="1"/>
  <c r="J726" i="1"/>
  <c r="L724" i="1"/>
  <c r="K724" i="1"/>
  <c r="J724" i="1"/>
  <c r="L723" i="1"/>
  <c r="K723" i="1"/>
  <c r="J723" i="1"/>
  <c r="L717" i="1"/>
  <c r="K717" i="1"/>
  <c r="J717" i="1"/>
  <c r="L716" i="1"/>
  <c r="K716" i="1"/>
  <c r="J716" i="1"/>
  <c r="L711" i="1"/>
  <c r="K711" i="1"/>
  <c r="J711" i="1"/>
  <c r="L710" i="1"/>
  <c r="K710" i="1"/>
  <c r="J710" i="1"/>
  <c r="L709" i="1"/>
  <c r="K709" i="1"/>
  <c r="J709" i="1"/>
  <c r="L707" i="1"/>
  <c r="K707" i="1"/>
  <c r="J707" i="1"/>
  <c r="L706" i="1"/>
  <c r="K706" i="1"/>
  <c r="J706" i="1"/>
  <c r="L705" i="1"/>
  <c r="K705" i="1"/>
  <c r="J705" i="1"/>
  <c r="L704" i="1"/>
  <c r="K704" i="1"/>
  <c r="J704" i="1"/>
  <c r="L699" i="1"/>
  <c r="K699" i="1"/>
  <c r="J699" i="1"/>
  <c r="L694" i="1"/>
  <c r="K694" i="1"/>
  <c r="J694" i="1"/>
  <c r="L689" i="1"/>
  <c r="K689" i="1"/>
  <c r="J689" i="1"/>
  <c r="L688" i="1"/>
  <c r="K688" i="1"/>
  <c r="J688" i="1"/>
  <c r="L686" i="1"/>
  <c r="K686" i="1"/>
  <c r="J686" i="1"/>
  <c r="L685" i="1"/>
  <c r="K685" i="1"/>
  <c r="J685" i="1"/>
  <c r="L684" i="1"/>
  <c r="K684" i="1"/>
  <c r="J684" i="1"/>
  <c r="L683" i="1"/>
  <c r="K683" i="1"/>
  <c r="J683" i="1"/>
  <c r="L682" i="1"/>
  <c r="K682" i="1"/>
  <c r="J682" i="1"/>
  <c r="L681" i="1"/>
  <c r="K681" i="1"/>
  <c r="J681" i="1"/>
  <c r="L680" i="1"/>
  <c r="K680" i="1"/>
  <c r="J680" i="1"/>
  <c r="L679" i="1"/>
  <c r="K679" i="1"/>
  <c r="J679" i="1"/>
  <c r="L676" i="1"/>
  <c r="K676" i="1"/>
  <c r="J676" i="1"/>
  <c r="L675" i="1"/>
  <c r="K675" i="1"/>
  <c r="J675" i="1"/>
  <c r="L674" i="1"/>
  <c r="K674" i="1"/>
  <c r="J674" i="1"/>
  <c r="L673" i="1"/>
  <c r="K673" i="1"/>
  <c r="J673" i="1"/>
  <c r="L672" i="1"/>
  <c r="K672" i="1"/>
  <c r="J672" i="1"/>
  <c r="L666" i="1"/>
  <c r="K666" i="1"/>
  <c r="J666" i="1"/>
  <c r="L665" i="1"/>
  <c r="K665" i="1"/>
  <c r="J665" i="1"/>
  <c r="L664" i="1"/>
  <c r="K664" i="1"/>
  <c r="J664" i="1"/>
  <c r="L663" i="1"/>
  <c r="K663" i="1"/>
  <c r="J663" i="1"/>
  <c r="L662" i="1"/>
  <c r="K662" i="1"/>
  <c r="J662" i="1"/>
  <c r="L660" i="1"/>
  <c r="K660" i="1"/>
  <c r="J660" i="1"/>
  <c r="L659" i="1"/>
  <c r="K659" i="1"/>
  <c r="J659" i="1"/>
  <c r="L658" i="1"/>
  <c r="K658" i="1"/>
  <c r="J658" i="1"/>
  <c r="L657" i="1"/>
  <c r="K657" i="1"/>
  <c r="J657" i="1"/>
  <c r="L656" i="1"/>
  <c r="K656" i="1"/>
  <c r="J656" i="1"/>
  <c r="L655" i="1"/>
  <c r="K655" i="1"/>
  <c r="J655" i="1"/>
  <c r="L649" i="1"/>
  <c r="K649" i="1"/>
  <c r="J649" i="1"/>
  <c r="L647" i="1"/>
  <c r="K647" i="1"/>
  <c r="J647" i="1"/>
  <c r="L642" i="1"/>
  <c r="K642" i="1"/>
  <c r="J642" i="1"/>
  <c r="L641" i="1"/>
  <c r="K641" i="1"/>
  <c r="J641" i="1"/>
  <c r="L640" i="1"/>
  <c r="K640" i="1"/>
  <c r="J640" i="1"/>
  <c r="L636" i="1"/>
  <c r="K636" i="1"/>
  <c r="J636" i="1"/>
  <c r="L635" i="1"/>
  <c r="K635" i="1"/>
  <c r="J635" i="1"/>
  <c r="L634" i="1"/>
  <c r="K634" i="1"/>
  <c r="J634" i="1"/>
  <c r="L633" i="1"/>
  <c r="K633" i="1"/>
  <c r="J633" i="1"/>
  <c r="L632" i="1"/>
  <c r="K632" i="1"/>
  <c r="J632" i="1"/>
  <c r="L631" i="1"/>
  <c r="K631" i="1"/>
  <c r="J631" i="1"/>
  <c r="L630" i="1"/>
  <c r="K630" i="1"/>
  <c r="J630" i="1"/>
  <c r="L629" i="1"/>
  <c r="K629" i="1"/>
  <c r="J629" i="1"/>
  <c r="L628" i="1"/>
  <c r="K628" i="1"/>
  <c r="J628" i="1"/>
  <c r="L627" i="1"/>
  <c r="K627" i="1"/>
  <c r="J627" i="1"/>
  <c r="L614" i="1"/>
  <c r="K614" i="1"/>
  <c r="J614" i="1"/>
  <c r="L610" i="1"/>
  <c r="K610" i="1"/>
  <c r="J610" i="1"/>
  <c r="L607" i="1"/>
  <c r="K607" i="1"/>
  <c r="J607" i="1"/>
  <c r="L606" i="1"/>
  <c r="K606" i="1"/>
  <c r="J606" i="1"/>
  <c r="L605" i="1"/>
  <c r="K605" i="1"/>
  <c r="J605" i="1"/>
  <c r="L604" i="1"/>
  <c r="K604" i="1"/>
  <c r="J604" i="1"/>
  <c r="L603" i="1"/>
  <c r="K603" i="1"/>
  <c r="J603" i="1"/>
  <c r="L601" i="1"/>
  <c r="K601" i="1"/>
  <c r="J601" i="1"/>
  <c r="L589" i="1"/>
  <c r="K589" i="1"/>
  <c r="J589" i="1"/>
  <c r="L588" i="1"/>
  <c r="K588" i="1"/>
  <c r="J588" i="1"/>
  <c r="L587" i="1"/>
  <c r="K587" i="1"/>
  <c r="J587" i="1"/>
  <c r="L586" i="1"/>
  <c r="K586" i="1"/>
  <c r="J586" i="1"/>
  <c r="L585" i="1"/>
  <c r="K585" i="1"/>
  <c r="J585" i="1"/>
  <c r="L584" i="1"/>
  <c r="K584" i="1"/>
  <c r="J584" i="1"/>
  <c r="L583" i="1"/>
  <c r="K583" i="1"/>
  <c r="J583" i="1"/>
  <c r="L582" i="1"/>
  <c r="K582" i="1"/>
  <c r="J582" i="1"/>
  <c r="L581" i="1"/>
  <c r="K581" i="1"/>
  <c r="J581" i="1"/>
  <c r="L575" i="1"/>
  <c r="K575" i="1"/>
  <c r="J575" i="1"/>
  <c r="L574" i="1"/>
  <c r="K574" i="1"/>
  <c r="J574" i="1"/>
  <c r="L572" i="1"/>
  <c r="K572" i="1"/>
  <c r="J572" i="1"/>
  <c r="L565" i="1"/>
  <c r="K565" i="1"/>
  <c r="J565" i="1"/>
  <c r="L551" i="1"/>
  <c r="K551" i="1"/>
  <c r="J551" i="1"/>
  <c r="L550" i="1"/>
  <c r="K550" i="1"/>
  <c r="J550" i="1"/>
  <c r="L549" i="1"/>
  <c r="K549" i="1"/>
  <c r="J549" i="1"/>
  <c r="L548" i="1"/>
  <c r="K548" i="1"/>
  <c r="J548" i="1"/>
  <c r="L547" i="1"/>
  <c r="K547" i="1"/>
  <c r="J547" i="1"/>
  <c r="L546" i="1"/>
  <c r="K546" i="1"/>
  <c r="J546" i="1"/>
  <c r="L543" i="1"/>
  <c r="K543" i="1"/>
  <c r="J543" i="1"/>
  <c r="L542" i="1"/>
  <c r="K542" i="1"/>
  <c r="J542" i="1"/>
  <c r="L541" i="1"/>
  <c r="K541" i="1"/>
  <c r="J541" i="1"/>
  <c r="L540" i="1"/>
  <c r="K540" i="1"/>
  <c r="J540" i="1"/>
  <c r="L539" i="1"/>
  <c r="K539" i="1"/>
  <c r="J539" i="1"/>
  <c r="L538" i="1"/>
  <c r="K538" i="1"/>
  <c r="J538" i="1"/>
  <c r="L537" i="1"/>
  <c r="K537" i="1"/>
  <c r="J537" i="1"/>
  <c r="L536" i="1"/>
  <c r="K536" i="1"/>
  <c r="J536" i="1"/>
  <c r="L535" i="1"/>
  <c r="K535" i="1"/>
  <c r="J535" i="1"/>
  <c r="L531" i="1"/>
  <c r="K531" i="1"/>
  <c r="J531" i="1"/>
  <c r="L530" i="1"/>
  <c r="K530" i="1"/>
  <c r="J530" i="1"/>
  <c r="L529" i="1"/>
  <c r="K529" i="1"/>
  <c r="J529" i="1"/>
  <c r="L528" i="1"/>
  <c r="K528" i="1"/>
  <c r="J528" i="1"/>
  <c r="L533" i="1"/>
  <c r="K533" i="1"/>
  <c r="J533" i="1"/>
  <c r="L527" i="1"/>
  <c r="K527" i="1"/>
  <c r="J527" i="1"/>
  <c r="L524" i="1"/>
  <c r="K524" i="1"/>
  <c r="J524" i="1"/>
  <c r="L517" i="1"/>
  <c r="K517" i="1"/>
  <c r="J517" i="1"/>
  <c r="L516" i="1"/>
  <c r="K516" i="1"/>
  <c r="J516" i="1"/>
  <c r="L495" i="1"/>
  <c r="K495" i="1"/>
  <c r="J495" i="1"/>
  <c r="L494" i="1"/>
  <c r="K494" i="1"/>
  <c r="J494" i="1"/>
  <c r="L493" i="1"/>
  <c r="K493" i="1"/>
  <c r="J493" i="1"/>
  <c r="L492" i="1"/>
  <c r="K492" i="1"/>
  <c r="J492" i="1"/>
  <c r="L491" i="1"/>
  <c r="K491" i="1"/>
  <c r="J491" i="1"/>
  <c r="L490" i="1"/>
  <c r="K490" i="1"/>
  <c r="J490" i="1"/>
  <c r="L487" i="1"/>
  <c r="K487" i="1"/>
  <c r="J487" i="1"/>
  <c r="L486" i="1"/>
  <c r="K486" i="1"/>
  <c r="J486" i="1"/>
  <c r="L485" i="1"/>
  <c r="K485" i="1"/>
  <c r="J485" i="1"/>
  <c r="L484" i="1"/>
  <c r="K484" i="1"/>
  <c r="J484" i="1"/>
  <c r="L483" i="1"/>
  <c r="K483" i="1"/>
  <c r="J483" i="1"/>
  <c r="L482" i="1"/>
  <c r="K482" i="1"/>
  <c r="J482" i="1"/>
  <c r="L481" i="1"/>
  <c r="K481" i="1"/>
  <c r="J481" i="1"/>
  <c r="L480" i="1"/>
  <c r="K480" i="1"/>
  <c r="J480" i="1"/>
  <c r="L479" i="1"/>
  <c r="K479" i="1"/>
  <c r="J479" i="1"/>
  <c r="L478" i="1"/>
  <c r="K478" i="1"/>
  <c r="J478" i="1"/>
  <c r="L477" i="1"/>
  <c r="K477" i="1"/>
  <c r="J477" i="1"/>
  <c r="L476" i="1"/>
  <c r="K476" i="1"/>
  <c r="J476" i="1"/>
  <c r="L467" i="1"/>
  <c r="K467" i="1"/>
  <c r="J467" i="1"/>
  <c r="L465" i="1"/>
  <c r="K465" i="1"/>
  <c r="J465" i="1"/>
  <c r="L463" i="1"/>
  <c r="K463" i="1"/>
  <c r="J463" i="1"/>
  <c r="L462" i="1"/>
  <c r="K462" i="1"/>
  <c r="J462" i="1"/>
  <c r="L461" i="1"/>
  <c r="K461" i="1"/>
  <c r="J461" i="1"/>
  <c r="L460" i="1"/>
  <c r="K460" i="1"/>
  <c r="J460" i="1"/>
  <c r="L459" i="1"/>
  <c r="K459" i="1"/>
  <c r="J459" i="1"/>
  <c r="L458" i="1"/>
  <c r="K458" i="1"/>
  <c r="J458" i="1"/>
  <c r="L457" i="1"/>
  <c r="K457" i="1"/>
  <c r="J457" i="1"/>
  <c r="L456" i="1"/>
  <c r="K456" i="1"/>
  <c r="J456" i="1"/>
  <c r="L454" i="1"/>
  <c r="K454" i="1"/>
  <c r="J454" i="1"/>
  <c r="L448" i="1"/>
  <c r="K448" i="1"/>
  <c r="J448" i="1"/>
  <c r="L439" i="1"/>
  <c r="K439" i="1"/>
  <c r="J439" i="1"/>
  <c r="L436" i="1"/>
  <c r="K436" i="1"/>
  <c r="J436" i="1"/>
  <c r="L427" i="1"/>
  <c r="K427" i="1"/>
  <c r="J427" i="1"/>
  <c r="L426" i="1"/>
  <c r="K426" i="1"/>
  <c r="J426" i="1"/>
  <c r="L424" i="1"/>
  <c r="K424" i="1"/>
  <c r="J424" i="1"/>
  <c r="L423" i="1"/>
  <c r="K423" i="1"/>
  <c r="J423" i="1"/>
  <c r="L422" i="1"/>
  <c r="K422" i="1"/>
  <c r="J422" i="1"/>
  <c r="L421" i="1"/>
  <c r="K421" i="1"/>
  <c r="J421" i="1"/>
  <c r="L420" i="1"/>
  <c r="K420" i="1"/>
  <c r="J420" i="1"/>
  <c r="L419" i="1"/>
  <c r="K419" i="1"/>
  <c r="J419" i="1"/>
  <c r="L415" i="1"/>
  <c r="K415" i="1"/>
  <c r="J415" i="1"/>
  <c r="L408" i="1"/>
  <c r="K408" i="1"/>
  <c r="J408" i="1"/>
  <c r="L405" i="1"/>
  <c r="K405" i="1"/>
  <c r="J405" i="1"/>
  <c r="L404" i="1"/>
  <c r="K404" i="1"/>
  <c r="J404" i="1"/>
  <c r="L403" i="1"/>
  <c r="K403" i="1"/>
  <c r="J403" i="1"/>
  <c r="L397" i="1"/>
  <c r="K397" i="1"/>
  <c r="J397" i="1"/>
  <c r="L383" i="1"/>
  <c r="K383" i="1"/>
  <c r="J383" i="1"/>
  <c r="L376" i="1"/>
  <c r="K376" i="1"/>
  <c r="J376" i="1"/>
  <c r="L368" i="1"/>
  <c r="K368" i="1"/>
  <c r="J368" i="1"/>
  <c r="L357" i="1"/>
  <c r="K357" i="1"/>
  <c r="J357" i="1"/>
  <c r="L352" i="1"/>
  <c r="K352" i="1"/>
  <c r="J352" i="1"/>
  <c r="L351" i="1"/>
  <c r="K351" i="1"/>
  <c r="J351" i="1"/>
  <c r="L350" i="1"/>
  <c r="K350" i="1"/>
  <c r="J350" i="1"/>
  <c r="L349" i="1"/>
  <c r="K349" i="1"/>
  <c r="J349" i="1"/>
  <c r="L354" i="1"/>
  <c r="K354" i="1"/>
  <c r="J354" i="1"/>
  <c r="L353" i="1"/>
  <c r="K353" i="1"/>
  <c r="J353" i="1"/>
  <c r="L355" i="1"/>
  <c r="K355" i="1"/>
  <c r="J355" i="1"/>
  <c r="L334" i="1"/>
  <c r="K334" i="1"/>
  <c r="J334" i="1"/>
  <c r="L331" i="1"/>
  <c r="K331" i="1"/>
  <c r="J331" i="1"/>
  <c r="L330" i="1"/>
  <c r="K330" i="1"/>
  <c r="J330" i="1"/>
  <c r="L332" i="1"/>
  <c r="K332" i="1"/>
  <c r="J332" i="1"/>
  <c r="L336" i="1"/>
  <c r="K336" i="1"/>
  <c r="J336" i="1"/>
  <c r="L333" i="1"/>
  <c r="K333" i="1"/>
  <c r="J333" i="1"/>
  <c r="L328" i="1"/>
  <c r="K328" i="1"/>
  <c r="J328" i="1"/>
  <c r="L327" i="1"/>
  <c r="K327" i="1"/>
  <c r="J327" i="1"/>
  <c r="L326" i="1"/>
  <c r="K326" i="1"/>
  <c r="J326" i="1"/>
  <c r="L325" i="1"/>
  <c r="K325" i="1"/>
  <c r="J325" i="1"/>
  <c r="L324" i="1"/>
  <c r="K324" i="1"/>
  <c r="J324" i="1"/>
  <c r="L323" i="1"/>
  <c r="K323" i="1"/>
  <c r="J323" i="1"/>
  <c r="L317" i="1"/>
  <c r="K317" i="1"/>
  <c r="J317" i="1"/>
  <c r="L315" i="1"/>
  <c r="K315" i="1"/>
  <c r="J315" i="1"/>
  <c r="L622" i="1"/>
  <c r="K622" i="1"/>
  <c r="J622" i="1"/>
  <c r="L621" i="1"/>
  <c r="K621" i="1"/>
  <c r="J621" i="1"/>
  <c r="L620" i="1"/>
  <c r="K620" i="1"/>
  <c r="J620" i="1"/>
  <c r="L619" i="1"/>
  <c r="K619" i="1"/>
  <c r="J619" i="1"/>
  <c r="L618" i="1"/>
  <c r="K618" i="1"/>
  <c r="J618" i="1"/>
  <c r="L617" i="1"/>
  <c r="K617" i="1"/>
  <c r="J617" i="1"/>
  <c r="L616" i="1"/>
  <c r="K616" i="1"/>
  <c r="J616" i="1"/>
  <c r="L613" i="1"/>
  <c r="K613" i="1"/>
  <c r="J613" i="1"/>
  <c r="L612" i="1"/>
  <c r="K612" i="1"/>
  <c r="J612" i="1"/>
  <c r="L600" i="1"/>
  <c r="K600" i="1"/>
  <c r="J600" i="1"/>
  <c r="L599" i="1"/>
  <c r="K599" i="1"/>
  <c r="J599" i="1"/>
  <c r="L597" i="1"/>
  <c r="K597" i="1"/>
  <c r="J597" i="1"/>
  <c r="L594" i="1"/>
  <c r="K594" i="1"/>
  <c r="J594" i="1"/>
  <c r="L593" i="1"/>
  <c r="K593" i="1"/>
  <c r="J593" i="1"/>
  <c r="L591" i="1"/>
  <c r="K591" i="1"/>
  <c r="J591" i="1"/>
  <c r="L576" i="1"/>
  <c r="K576" i="1"/>
  <c r="J576" i="1"/>
  <c r="L571" i="1"/>
  <c r="K571" i="1"/>
  <c r="J571" i="1"/>
  <c r="L566" i="1"/>
  <c r="K566" i="1"/>
  <c r="J566" i="1"/>
  <c r="L564" i="1"/>
  <c r="K564" i="1"/>
  <c r="J564" i="1"/>
  <c r="L563" i="1"/>
  <c r="K563" i="1"/>
  <c r="J563" i="1"/>
  <c r="L562" i="1"/>
  <c r="K562" i="1"/>
  <c r="J562" i="1"/>
  <c r="L561" i="1"/>
  <c r="K561" i="1"/>
  <c r="J561" i="1"/>
  <c r="L560" i="1"/>
  <c r="K560" i="1"/>
  <c r="J560" i="1"/>
  <c r="L559" i="1"/>
  <c r="K559" i="1"/>
  <c r="J559" i="1"/>
  <c r="L558" i="1"/>
  <c r="K558" i="1"/>
  <c r="J558" i="1"/>
  <c r="L557" i="1"/>
  <c r="K557" i="1"/>
  <c r="J557" i="1"/>
  <c r="L555" i="1"/>
  <c r="K555" i="1"/>
  <c r="J555" i="1"/>
  <c r="L553" i="1"/>
  <c r="K553" i="1"/>
  <c r="J553" i="1"/>
  <c r="L523" i="1"/>
  <c r="K523" i="1"/>
  <c r="J523" i="1"/>
  <c r="L522" i="1"/>
  <c r="K522" i="1"/>
  <c r="J522" i="1"/>
  <c r="L521" i="1"/>
  <c r="K521" i="1"/>
  <c r="J521" i="1"/>
  <c r="L520" i="1"/>
  <c r="K520" i="1"/>
  <c r="J520" i="1"/>
  <c r="L519" i="1"/>
  <c r="K519" i="1"/>
  <c r="J519" i="1"/>
  <c r="L514" i="1"/>
  <c r="K514" i="1"/>
  <c r="J514" i="1"/>
  <c r="L513" i="1"/>
  <c r="K513" i="1"/>
  <c r="J513" i="1"/>
  <c r="L512" i="1"/>
  <c r="K512" i="1"/>
  <c r="J512" i="1"/>
  <c r="L511" i="1"/>
  <c r="K511" i="1"/>
  <c r="J511" i="1"/>
  <c r="L510" i="1"/>
  <c r="K510" i="1"/>
  <c r="J510" i="1"/>
  <c r="L508" i="1"/>
  <c r="K508" i="1"/>
  <c r="J508" i="1"/>
  <c r="L506" i="1"/>
  <c r="K506" i="1"/>
  <c r="J506" i="1"/>
  <c r="L505" i="1"/>
  <c r="K505" i="1"/>
  <c r="J505" i="1"/>
  <c r="L504" i="1"/>
  <c r="K504" i="1"/>
  <c r="J504" i="1"/>
  <c r="L503" i="1"/>
  <c r="K503" i="1"/>
  <c r="J503" i="1"/>
  <c r="L502" i="1"/>
  <c r="K502" i="1"/>
  <c r="J502" i="1"/>
  <c r="L500" i="1"/>
  <c r="K500" i="1"/>
  <c r="J500" i="1"/>
  <c r="L474" i="1"/>
  <c r="K474" i="1"/>
  <c r="J474" i="1"/>
  <c r="L473" i="1"/>
  <c r="K473" i="1"/>
  <c r="J473" i="1"/>
  <c r="L472" i="1"/>
  <c r="K472" i="1"/>
  <c r="J472" i="1"/>
  <c r="L470" i="1"/>
  <c r="K470" i="1"/>
  <c r="J470" i="1"/>
  <c r="L455" i="1"/>
  <c r="K455" i="1"/>
  <c r="J455" i="1"/>
  <c r="L452" i="1"/>
  <c r="K452" i="1"/>
  <c r="J452" i="1"/>
  <c r="L451" i="1"/>
  <c r="K451" i="1"/>
  <c r="J451" i="1"/>
  <c r="L449" i="1"/>
  <c r="K449" i="1"/>
  <c r="J449" i="1"/>
  <c r="L447" i="1"/>
  <c r="K447" i="1"/>
  <c r="J447" i="1"/>
  <c r="L446" i="1"/>
  <c r="K446" i="1"/>
  <c r="J446" i="1"/>
  <c r="L440" i="1"/>
  <c r="K440" i="1"/>
  <c r="J440" i="1"/>
  <c r="L438" i="1"/>
  <c r="K438" i="1"/>
  <c r="J438" i="1"/>
  <c r="L435" i="1"/>
  <c r="K435" i="1"/>
  <c r="J435" i="1"/>
  <c r="L434" i="1"/>
  <c r="K434" i="1"/>
  <c r="J434" i="1"/>
  <c r="L432" i="1"/>
  <c r="K432" i="1"/>
  <c r="J432" i="1"/>
  <c r="L418" i="1"/>
  <c r="K418" i="1"/>
  <c r="J418" i="1"/>
  <c r="L417" i="1"/>
  <c r="K417" i="1"/>
  <c r="J417" i="1"/>
  <c r="L414" i="1"/>
  <c r="K414" i="1"/>
  <c r="J414" i="1"/>
  <c r="L413" i="1"/>
  <c r="K413" i="1"/>
  <c r="J413" i="1"/>
  <c r="L412" i="1"/>
  <c r="K412" i="1"/>
  <c r="J412" i="1"/>
  <c r="L410" i="1"/>
  <c r="K410" i="1"/>
  <c r="J410" i="1"/>
  <c r="L407" i="1"/>
  <c r="K407" i="1"/>
  <c r="J407" i="1"/>
  <c r="L402" i="1"/>
  <c r="K402" i="1"/>
  <c r="J402" i="1"/>
  <c r="L401" i="1"/>
  <c r="K401" i="1"/>
  <c r="J401" i="1"/>
  <c r="L400" i="1"/>
  <c r="K400" i="1"/>
  <c r="J400" i="1"/>
  <c r="L399" i="1"/>
  <c r="K399" i="1"/>
  <c r="J399" i="1"/>
  <c r="L396" i="1"/>
  <c r="K396" i="1"/>
  <c r="J396" i="1"/>
  <c r="L395" i="1"/>
  <c r="K395" i="1"/>
  <c r="J395" i="1"/>
  <c r="L394" i="1"/>
  <c r="K394" i="1"/>
  <c r="J394" i="1"/>
  <c r="L389" i="1"/>
  <c r="K389" i="1"/>
  <c r="J389" i="1"/>
  <c r="L388" i="1"/>
  <c r="K388" i="1"/>
  <c r="J388" i="1"/>
  <c r="L382" i="1"/>
  <c r="K382" i="1"/>
  <c r="J382" i="1"/>
  <c r="L380" i="1"/>
  <c r="K380" i="1"/>
  <c r="J380" i="1"/>
  <c r="L379" i="1"/>
  <c r="K379" i="1"/>
  <c r="J379" i="1"/>
  <c r="L378" i="1"/>
  <c r="K378" i="1"/>
  <c r="J378" i="1"/>
  <c r="L375" i="1"/>
  <c r="K375" i="1"/>
  <c r="J375" i="1"/>
  <c r="L374" i="1"/>
  <c r="K374" i="1"/>
  <c r="J374" i="1"/>
  <c r="L373" i="1"/>
  <c r="K373" i="1"/>
  <c r="J373" i="1"/>
  <c r="L366" i="1"/>
  <c r="L369" i="1" s="1"/>
  <c r="K366" i="1"/>
  <c r="J366" i="1"/>
  <c r="L361" i="1"/>
  <c r="K361" i="1"/>
  <c r="J361" i="1"/>
  <c r="L360" i="1"/>
  <c r="K360" i="1"/>
  <c r="J360" i="1"/>
  <c r="L359" i="1"/>
  <c r="K359" i="1"/>
  <c r="J359" i="1"/>
  <c r="L356" i="1"/>
  <c r="K356" i="1"/>
  <c r="J356" i="1"/>
  <c r="L346" i="1"/>
  <c r="K346" i="1"/>
  <c r="J346" i="1"/>
  <c r="L345" i="1"/>
  <c r="K345" i="1"/>
  <c r="J345" i="1"/>
  <c r="L344" i="1"/>
  <c r="K344" i="1"/>
  <c r="J344" i="1"/>
  <c r="L343" i="1"/>
  <c r="K343" i="1"/>
  <c r="J343" i="1"/>
  <c r="L342" i="1"/>
  <c r="K342" i="1"/>
  <c r="J342" i="1"/>
  <c r="L310" i="1"/>
  <c r="K310" i="1"/>
  <c r="J310" i="1"/>
  <c r="L309" i="1"/>
  <c r="K309" i="1"/>
  <c r="J309" i="1"/>
  <c r="L308" i="1"/>
  <c r="K308" i="1"/>
  <c r="J308" i="1"/>
  <c r="L304" i="1"/>
  <c r="K304" i="1"/>
  <c r="J304" i="1"/>
  <c r="L303" i="1"/>
  <c r="K303" i="1"/>
  <c r="J303" i="1"/>
  <c r="L302" i="1"/>
  <c r="K302" i="1"/>
  <c r="J302" i="1"/>
  <c r="L301" i="1"/>
  <c r="K301" i="1"/>
  <c r="J301" i="1"/>
  <c r="L300" i="1"/>
  <c r="K300" i="1"/>
  <c r="J300" i="1"/>
  <c r="L299" i="1"/>
  <c r="K299" i="1"/>
  <c r="J299" i="1"/>
  <c r="L298" i="1"/>
  <c r="K298" i="1"/>
  <c r="J298" i="1"/>
  <c r="L297" i="1"/>
  <c r="K297" i="1"/>
  <c r="J297" i="1"/>
  <c r="L296" i="1"/>
  <c r="K296" i="1"/>
  <c r="J296" i="1"/>
  <c r="L295" i="1"/>
  <c r="K295" i="1"/>
  <c r="J295" i="1"/>
  <c r="L294" i="1"/>
  <c r="K294" i="1"/>
  <c r="J294" i="1"/>
  <c r="L293" i="1"/>
  <c r="K293" i="1"/>
  <c r="J293" i="1"/>
  <c r="L390" i="1" l="1"/>
  <c r="L318" i="1"/>
  <c r="L577" i="1"/>
  <c r="L311" i="1"/>
  <c r="L712" i="1"/>
  <c r="K318" i="1"/>
  <c r="L305" i="1"/>
  <c r="L441" i="1"/>
  <c r="L944" i="1"/>
  <c r="L337" i="1"/>
  <c r="L384" i="1"/>
  <c r="L700" i="1"/>
  <c r="L831" i="1"/>
  <c r="L750" i="1"/>
  <c r="L362" i="1"/>
  <c r="L567" i="1"/>
  <c r="L623" i="1"/>
  <c r="L667" i="1"/>
  <c r="L888" i="1"/>
  <c r="L428" i="1"/>
  <c r="L690" i="1"/>
  <c r="L719" i="1"/>
  <c r="L771" i="1"/>
  <c r="L896" i="1"/>
  <c r="M929" i="1"/>
  <c r="K944" i="1"/>
  <c r="M937" i="1"/>
  <c r="M922" i="1"/>
  <c r="M909" i="1"/>
  <c r="M862" i="1"/>
  <c r="M757" i="1"/>
  <c r="M764" i="1"/>
  <c r="M761" i="1"/>
  <c r="M542" i="1"/>
  <c r="M565" i="1"/>
  <c r="M585" i="1"/>
  <c r="M605" i="1"/>
  <c r="M659" i="1"/>
  <c r="M704" i="1"/>
  <c r="M805" i="1"/>
  <c r="M763" i="1"/>
  <c r="K771" i="1"/>
  <c r="M792" i="1"/>
  <c r="M851" i="1"/>
  <c r="M818" i="1"/>
  <c r="M850" i="1"/>
  <c r="M787" i="1"/>
  <c r="M812" i="1"/>
  <c r="M826" i="1"/>
  <c r="M819" i="1"/>
  <c r="M820" i="1"/>
  <c r="M800" i="1"/>
  <c r="M821" i="1"/>
  <c r="M759" i="1"/>
  <c r="M664" i="1"/>
  <c r="M762" i="1"/>
  <c r="M770" i="1"/>
  <c r="M769" i="1" s="1"/>
  <c r="M760" i="1"/>
  <c r="K750" i="1"/>
  <c r="M743" i="1"/>
  <c r="M860" i="1"/>
  <c r="M878" i="1"/>
  <c r="M877" i="1" s="1"/>
  <c r="M887" i="1"/>
  <c r="M908" i="1"/>
  <c r="M695" i="1"/>
  <c r="M839" i="1"/>
  <c r="M849" i="1"/>
  <c r="M709" i="1"/>
  <c r="M865" i="1"/>
  <c r="M718" i="1"/>
  <c r="K719" i="1"/>
  <c r="M858" i="1"/>
  <c r="M869" i="1"/>
  <c r="M906" i="1"/>
  <c r="M726" i="1"/>
  <c r="M796" i="1"/>
  <c r="M795" i="1" s="1"/>
  <c r="M810" i="1"/>
  <c r="M926" i="1"/>
  <c r="M789" i="1"/>
  <c r="M814" i="1"/>
  <c r="M854" i="1"/>
  <c r="M874" i="1"/>
  <c r="M903" i="1"/>
  <c r="M927" i="1"/>
  <c r="M941" i="1"/>
  <c r="M724" i="1"/>
  <c r="M738" i="1"/>
  <c r="M782" i="1"/>
  <c r="M697" i="1"/>
  <c r="M696" i="1" s="1"/>
  <c r="M876" i="1"/>
  <c r="M875" i="1" s="1"/>
  <c r="M575" i="1"/>
  <c r="M610" i="1"/>
  <c r="M609" i="1" s="1"/>
  <c r="M676" i="1"/>
  <c r="M913" i="1"/>
  <c r="M683" i="1"/>
  <c r="M699" i="1"/>
  <c r="M698" i="1" s="1"/>
  <c r="K690" i="1"/>
  <c r="M635" i="1"/>
  <c r="M838" i="1"/>
  <c r="M848" i="1"/>
  <c r="M866" i="1"/>
  <c r="M900" i="1"/>
  <c r="M784" i="1"/>
  <c r="M846" i="1"/>
  <c r="M684" i="1"/>
  <c r="M728" i="1"/>
  <c r="M735" i="1"/>
  <c r="M942" i="1"/>
  <c r="M847" i="1"/>
  <c r="M706" i="1"/>
  <c r="M717" i="1"/>
  <c r="M745" i="1"/>
  <c r="M758" i="1"/>
  <c r="M779" i="1"/>
  <c r="M873" i="1"/>
  <c r="M881" i="1"/>
  <c r="M689" i="1"/>
  <c r="M791" i="1"/>
  <c r="M816" i="1"/>
  <c r="M857" i="1"/>
  <c r="M884" i="1"/>
  <c r="M680" i="1"/>
  <c r="M601" i="1"/>
  <c r="M665" i="1"/>
  <c r="M675" i="1"/>
  <c r="M685" i="1"/>
  <c r="M732" i="1"/>
  <c r="M741" i="1"/>
  <c r="M746" i="1"/>
  <c r="M780" i="1"/>
  <c r="M786" i="1"/>
  <c r="M811" i="1"/>
  <c r="M904" i="1"/>
  <c r="M925" i="1"/>
  <c r="M934" i="1"/>
  <c r="M794" i="1"/>
  <c r="M793" i="1" s="1"/>
  <c r="M817" i="1"/>
  <c r="M935" i="1"/>
  <c r="M606" i="1"/>
  <c r="M674" i="1"/>
  <c r="M681" i="1"/>
  <c r="M729" i="1"/>
  <c r="M736" i="1"/>
  <c r="M767" i="1"/>
  <c r="M790" i="1"/>
  <c r="M807" i="1"/>
  <c r="M815" i="1"/>
  <c r="M843" i="1"/>
  <c r="M842" i="1" s="1"/>
  <c r="M919" i="1"/>
  <c r="M940" i="1"/>
  <c r="M530" i="1"/>
  <c r="M541" i="1"/>
  <c r="M584" i="1"/>
  <c r="M640" i="1"/>
  <c r="M672" i="1"/>
  <c r="M688" i="1"/>
  <c r="M707" i="1"/>
  <c r="M748" i="1"/>
  <c r="M827" i="1"/>
  <c r="M840" i="1"/>
  <c r="M859" i="1"/>
  <c r="M880" i="1"/>
  <c r="M583" i="1"/>
  <c r="M666" i="1"/>
  <c r="M730" i="1"/>
  <c r="M737" i="1"/>
  <c r="M756" i="1"/>
  <c r="M768" i="1"/>
  <c r="M783" i="1"/>
  <c r="M788" i="1"/>
  <c r="M803" i="1"/>
  <c r="M813" i="1"/>
  <c r="M822" i="1"/>
  <c r="M829" i="1"/>
  <c r="M861" i="1"/>
  <c r="M872" i="1"/>
  <c r="M882" i="1"/>
  <c r="M905" i="1"/>
  <c r="M921" i="1"/>
  <c r="M928" i="1"/>
  <c r="K623" i="1"/>
  <c r="M538" i="1"/>
  <c r="M655" i="1"/>
  <c r="M749" i="1"/>
  <c r="M825" i="1"/>
  <c r="M883" i="1"/>
  <c r="M932" i="1"/>
  <c r="M931" i="1" s="1"/>
  <c r="M632" i="1"/>
  <c r="M710" i="1"/>
  <c r="M742" i="1"/>
  <c r="M809" i="1"/>
  <c r="M828" i="1"/>
  <c r="M841" i="1"/>
  <c r="M868" i="1"/>
  <c r="M886" i="1"/>
  <c r="M901" i="1"/>
  <c r="M914" i="1"/>
  <c r="M936" i="1"/>
  <c r="M582" i="1"/>
  <c r="M911" i="1"/>
  <c r="M910" i="1" s="1"/>
  <c r="M920" i="1"/>
  <c r="K577" i="1"/>
  <c r="M641" i="1"/>
  <c r="M711" i="1"/>
  <c r="M894" i="1"/>
  <c r="M902" i="1"/>
  <c r="M917" i="1"/>
  <c r="M916" i="1" s="1"/>
  <c r="M939" i="1"/>
  <c r="M662" i="1"/>
  <c r="M657" i="1"/>
  <c r="K650" i="1"/>
  <c r="M631" i="1"/>
  <c r="M634" i="1"/>
  <c r="M629" i="1"/>
  <c r="M630" i="1"/>
  <c r="M628" i="1"/>
  <c r="M633" i="1"/>
  <c r="M636" i="1"/>
  <c r="M539" i="1"/>
  <c r="M607" i="1"/>
  <c r="L643" i="1"/>
  <c r="M804" i="1"/>
  <c r="M895" i="1"/>
  <c r="K667" i="1"/>
  <c r="M723" i="1"/>
  <c r="M727" i="1"/>
  <c r="M776" i="1"/>
  <c r="K643" i="1"/>
  <c r="M663" i="1"/>
  <c r="M686" i="1"/>
  <c r="M802" i="1"/>
  <c r="M845" i="1"/>
  <c r="M856" i="1"/>
  <c r="L650" i="1"/>
  <c r="K700" i="1"/>
  <c r="M733" i="1"/>
  <c r="M777" i="1"/>
  <c r="M924" i="1"/>
  <c r="M647" i="1"/>
  <c r="M646" i="1" s="1"/>
  <c r="M660" i="1"/>
  <c r="M694" i="1"/>
  <c r="M744" i="1"/>
  <c r="M835" i="1"/>
  <c r="M834" i="1" s="1"/>
  <c r="M853" i="1"/>
  <c r="M642" i="1"/>
  <c r="M658" i="1"/>
  <c r="M766" i="1"/>
  <c r="M524" i="1"/>
  <c r="M574" i="1"/>
  <c r="M604" i="1"/>
  <c r="M614" i="1"/>
  <c r="M649" i="1"/>
  <c r="M648" i="1" s="1"/>
  <c r="M682" i="1"/>
  <c r="M705" i="1"/>
  <c r="M740" i="1"/>
  <c r="M785" i="1"/>
  <c r="M799" i="1"/>
  <c r="M798" i="1" s="1"/>
  <c r="M808" i="1"/>
  <c r="M830" i="1"/>
  <c r="M837" i="1"/>
  <c r="M867" i="1"/>
  <c r="M885" i="1"/>
  <c r="M907" i="1"/>
  <c r="M943" i="1"/>
  <c r="M673" i="1"/>
  <c r="K712" i="1"/>
  <c r="M716" i="1"/>
  <c r="M754" i="1"/>
  <c r="M753" i="1" s="1"/>
  <c r="M679" i="1"/>
  <c r="M892" i="1"/>
  <c r="M891" i="1" s="1"/>
  <c r="M656" i="1"/>
  <c r="M627" i="1"/>
  <c r="M603" i="1"/>
  <c r="M572" i="1"/>
  <c r="M588" i="1"/>
  <c r="M589" i="1"/>
  <c r="M587" i="1"/>
  <c r="M581" i="1"/>
  <c r="M586" i="1"/>
  <c r="M550" i="1"/>
  <c r="M549" i="1"/>
  <c r="M551" i="1"/>
  <c r="M547" i="1"/>
  <c r="M548" i="1"/>
  <c r="M537" i="1"/>
  <c r="M540" i="1"/>
  <c r="M535" i="1"/>
  <c r="M405" i="1"/>
  <c r="M424" i="1"/>
  <c r="M457" i="1"/>
  <c r="M531" i="1"/>
  <c r="M546" i="1"/>
  <c r="M533" i="1"/>
  <c r="M532" i="1" s="1"/>
  <c r="M536" i="1"/>
  <c r="M543" i="1"/>
  <c r="M516" i="1"/>
  <c r="M528" i="1"/>
  <c r="M527" i="1"/>
  <c r="M529" i="1"/>
  <c r="M517" i="1"/>
  <c r="M476" i="1"/>
  <c r="M484" i="1"/>
  <c r="M478" i="1"/>
  <c r="M486" i="1"/>
  <c r="M467" i="1"/>
  <c r="M466" i="1" s="1"/>
  <c r="M493" i="1"/>
  <c r="M481" i="1"/>
  <c r="M492" i="1"/>
  <c r="M495" i="1"/>
  <c r="M448" i="1"/>
  <c r="M462" i="1"/>
  <c r="M477" i="1"/>
  <c r="M494" i="1"/>
  <c r="M485" i="1"/>
  <c r="M483" i="1"/>
  <c r="M490" i="1"/>
  <c r="M465" i="1"/>
  <c r="M464" i="1" s="1"/>
  <c r="M479" i="1"/>
  <c r="M491" i="1"/>
  <c r="M482" i="1"/>
  <c r="M480" i="1"/>
  <c r="M487" i="1"/>
  <c r="K441" i="1"/>
  <c r="M415" i="1"/>
  <c r="M456" i="1"/>
  <c r="M459" i="1"/>
  <c r="M436" i="1"/>
  <c r="M463" i="1"/>
  <c r="M404" i="1"/>
  <c r="M423" i="1"/>
  <c r="M461" i="1"/>
  <c r="K428" i="1"/>
  <c r="M422" i="1"/>
  <c r="M454" i="1"/>
  <c r="M460" i="1"/>
  <c r="M421" i="1"/>
  <c r="M458" i="1"/>
  <c r="M427" i="1"/>
  <c r="M439" i="1"/>
  <c r="M426" i="1"/>
  <c r="M420" i="1"/>
  <c r="M419" i="1"/>
  <c r="M408" i="1"/>
  <c r="M403" i="1"/>
  <c r="K369" i="1"/>
  <c r="M383" i="1"/>
  <c r="K390" i="1"/>
  <c r="K384" i="1"/>
  <c r="M397" i="1"/>
  <c r="M357" i="1"/>
  <c r="M355" i="1"/>
  <c r="M354" i="1"/>
  <c r="M376" i="1"/>
  <c r="M555" i="1"/>
  <c r="M554" i="1" s="1"/>
  <c r="M350" i="1"/>
  <c r="K362" i="1"/>
  <c r="M349" i="1"/>
  <c r="M352" i="1"/>
  <c r="M368" i="1"/>
  <c r="M367" i="1" s="1"/>
  <c r="M353" i="1"/>
  <c r="M351" i="1"/>
  <c r="K337" i="1"/>
  <c r="M332" i="1"/>
  <c r="M500" i="1"/>
  <c r="M499" i="1" s="1"/>
  <c r="M330" i="1"/>
  <c r="M560" i="1"/>
  <c r="M591" i="1"/>
  <c r="M590" i="1" s="1"/>
  <c r="M600" i="1"/>
  <c r="M621" i="1"/>
  <c r="M399" i="1"/>
  <c r="M333" i="1"/>
  <c r="M331" i="1"/>
  <c r="M334" i="1"/>
  <c r="M326" i="1"/>
  <c r="M328" i="1"/>
  <c r="M324" i="1"/>
  <c r="M379" i="1"/>
  <c r="M417" i="1"/>
  <c r="M447" i="1"/>
  <c r="M511" i="1"/>
  <c r="M325" i="1"/>
  <c r="M336" i="1"/>
  <c r="M335" i="1" s="1"/>
  <c r="M297" i="1"/>
  <c r="M435" i="1"/>
  <c r="M594" i="1"/>
  <c r="M303" i="1"/>
  <c r="M451" i="1"/>
  <c r="M474" i="1"/>
  <c r="M513" i="1"/>
  <c r="M327" i="1"/>
  <c r="M323" i="1"/>
  <c r="M317" i="1"/>
  <c r="M316" i="1" s="1"/>
  <c r="M472" i="1"/>
  <c r="M618" i="1"/>
  <c r="M295" i="1"/>
  <c r="M343" i="1"/>
  <c r="M470" i="1"/>
  <c r="M469" i="1" s="1"/>
  <c r="M558" i="1"/>
  <c r="M571" i="1"/>
  <c r="M360" i="1"/>
  <c r="M380" i="1"/>
  <c r="M389" i="1"/>
  <c r="M449" i="1"/>
  <c r="M562" i="1"/>
  <c r="M521" i="1"/>
  <c r="M553" i="1"/>
  <c r="M552" i="1" s="1"/>
  <c r="M566" i="1"/>
  <c r="M359" i="1"/>
  <c r="M522" i="1"/>
  <c r="M452" i="1"/>
  <c r="M599" i="1"/>
  <c r="M342" i="1"/>
  <c r="M410" i="1"/>
  <c r="M409" i="1" s="1"/>
  <c r="M434" i="1"/>
  <c r="M504" i="1"/>
  <c r="M597" i="1"/>
  <c r="M596" i="1" s="1"/>
  <c r="M616" i="1"/>
  <c r="M561" i="1"/>
  <c r="M346" i="1"/>
  <c r="L496" i="1"/>
  <c r="M523" i="1"/>
  <c r="M345" i="1"/>
  <c r="M412" i="1"/>
  <c r="M563" i="1"/>
  <c r="M375" i="1"/>
  <c r="M394" i="1"/>
  <c r="M502" i="1"/>
  <c r="M514" i="1"/>
  <c r="M344" i="1"/>
  <c r="M402" i="1"/>
  <c r="M505" i="1"/>
  <c r="M520" i="1"/>
  <c r="M564" i="1"/>
  <c r="M612" i="1"/>
  <c r="M622" i="1"/>
  <c r="M356" i="1"/>
  <c r="M512" i="1"/>
  <c r="M396" i="1"/>
  <c r="M293" i="1"/>
  <c r="M407" i="1"/>
  <c r="K496" i="1"/>
  <c r="M473" i="1"/>
  <c r="M506" i="1"/>
  <c r="M510" i="1"/>
  <c r="M366" i="1"/>
  <c r="M365" i="1" s="1"/>
  <c r="M557" i="1"/>
  <c r="M298" i="1"/>
  <c r="M309" i="1"/>
  <c r="M361" i="1"/>
  <c r="M388" i="1"/>
  <c r="M387" i="1" s="1"/>
  <c r="M386" i="1" s="1"/>
  <c r="M395" i="1"/>
  <c r="M400" i="1"/>
  <c r="M413" i="1"/>
  <c r="M418" i="1"/>
  <c r="M576" i="1"/>
  <c r="M619" i="1"/>
  <c r="M559" i="1"/>
  <c r="M455" i="1"/>
  <c r="M440" i="1"/>
  <c r="K567" i="1"/>
  <c r="M617" i="1"/>
  <c r="M374" i="1"/>
  <c r="M519" i="1"/>
  <c r="M438" i="1"/>
  <c r="M299" i="1"/>
  <c r="M310" i="1"/>
  <c r="M382" i="1"/>
  <c r="M401" i="1"/>
  <c r="M414" i="1"/>
  <c r="M432" i="1"/>
  <c r="M431" i="1" s="1"/>
  <c r="M620" i="1"/>
  <c r="M503" i="1"/>
  <c r="M508" i="1"/>
  <c r="M507" i="1" s="1"/>
  <c r="M613" i="1"/>
  <c r="M315" i="1"/>
  <c r="M314" i="1" s="1"/>
  <c r="M308" i="1"/>
  <c r="K311" i="1"/>
  <c r="M300" i="1"/>
  <c r="M301" i="1"/>
  <c r="M296" i="1"/>
  <c r="M304" i="1"/>
  <c r="M294" i="1"/>
  <c r="M302" i="1"/>
  <c r="K305" i="1"/>
  <c r="M446" i="1"/>
  <c r="M378" i="1"/>
  <c r="M373" i="1"/>
  <c r="M593" i="1"/>
  <c r="C13" i="2" l="1"/>
  <c r="C14" i="2"/>
  <c r="D13" i="2"/>
  <c r="Q13" i="2" s="1"/>
  <c r="D14" i="2"/>
  <c r="M592" i="1"/>
  <c r="M381" i="1"/>
  <c r="M722" i="1"/>
  <c r="M570" i="1"/>
  <c r="M425" i="1"/>
  <c r="M715" i="1"/>
  <c r="M714" i="1" s="1"/>
  <c r="M437" i="1"/>
  <c r="M765" i="1"/>
  <c r="M364" i="1"/>
  <c r="M687" i="1"/>
  <c r="M406" i="1"/>
  <c r="M445" i="1"/>
  <c r="M678" i="1"/>
  <c r="M677" i="1" s="1"/>
  <c r="M755" i="1"/>
  <c r="M509" i="1"/>
  <c r="M450" i="1"/>
  <c r="M852" i="1"/>
  <c r="M471" i="1"/>
  <c r="M515" i="1"/>
  <c r="M693" i="1"/>
  <c r="M692" i="1" s="1"/>
  <c r="M855" i="1"/>
  <c r="M671" i="1"/>
  <c r="M734" i="1"/>
  <c r="M725" i="1"/>
  <c r="M615" i="1"/>
  <c r="M602" i="1"/>
  <c r="M573" i="1"/>
  <c r="M708" i="1"/>
  <c r="M372" i="1"/>
  <c r="M518" i="1"/>
  <c r="M292" i="1"/>
  <c r="M411" i="1"/>
  <c r="M322" i="1"/>
  <c r="M534" i="1"/>
  <c r="M739" i="1"/>
  <c r="M844" i="1"/>
  <c r="M879" i="1"/>
  <c r="M806" i="1"/>
  <c r="M778" i="1"/>
  <c r="M556" i="1"/>
  <c r="M433" i="1"/>
  <c r="M453" i="1"/>
  <c r="M580" i="1"/>
  <c r="M645" i="1"/>
  <c r="M801" i="1"/>
  <c r="M661" i="1"/>
  <c r="M824" i="1"/>
  <c r="M823" i="1" s="1"/>
  <c r="M377" i="1"/>
  <c r="M329" i="1"/>
  <c r="M348" i="1"/>
  <c r="M347" i="1" s="1"/>
  <c r="M475" i="1"/>
  <c r="M923" i="1"/>
  <c r="M938" i="1"/>
  <c r="M871" i="1"/>
  <c r="M781" i="1"/>
  <c r="M341" i="1"/>
  <c r="M489" i="1"/>
  <c r="M488" i="1" s="1"/>
  <c r="M545" i="1"/>
  <c r="M836" i="1"/>
  <c r="M654" i="1"/>
  <c r="M933" i="1"/>
  <c r="M930" i="1" s="1"/>
  <c r="M731" i="1"/>
  <c r="M313" i="1"/>
  <c r="M501" i="1"/>
  <c r="M598" i="1"/>
  <c r="M747" i="1"/>
  <c r="M899" i="1"/>
  <c r="M912" i="1"/>
  <c r="M703" i="1"/>
  <c r="M307" i="1"/>
  <c r="M611" i="1"/>
  <c r="M608" i="1" s="1"/>
  <c r="M393" i="1"/>
  <c r="M416" i="1"/>
  <c r="M398" i="1"/>
  <c r="M526" i="1"/>
  <c r="M525" i="1" s="1"/>
  <c r="M775" i="1"/>
  <c r="M893" i="1"/>
  <c r="M890" i="1" s="1"/>
  <c r="M918" i="1"/>
  <c r="M864" i="1"/>
  <c r="M863" i="1" s="1"/>
  <c r="L720" i="1"/>
  <c r="L651" i="1"/>
  <c r="L897" i="1"/>
  <c r="L772" i="1"/>
  <c r="L832" i="1"/>
  <c r="L751" i="1"/>
  <c r="L638" i="1"/>
  <c r="L713" i="1"/>
  <c r="M626" i="1"/>
  <c r="M639" i="1"/>
  <c r="L644" i="1"/>
  <c r="L945" i="1"/>
  <c r="L668" i="1"/>
  <c r="L691" i="1"/>
  <c r="L889" i="1"/>
  <c r="L701" i="1"/>
  <c r="M625" i="1"/>
  <c r="L370" i="1"/>
  <c r="M358" i="1"/>
  <c r="L578" i="1"/>
  <c r="L306" i="1"/>
  <c r="L497" i="1"/>
  <c r="L312" i="1"/>
  <c r="L429" i="1"/>
  <c r="L442" i="1"/>
  <c r="L338" i="1"/>
  <c r="L319" i="1"/>
  <c r="L391" i="1"/>
  <c r="L385" i="1"/>
  <c r="L363" i="1"/>
  <c r="L624" i="1"/>
  <c r="L568" i="1"/>
  <c r="M595" i="1" l="1"/>
  <c r="AC14" i="2"/>
  <c r="I14" i="2"/>
  <c r="AG14" i="2"/>
  <c r="Y14" i="2"/>
  <c r="AK14" i="2"/>
  <c r="Q14" i="2"/>
  <c r="M14" i="2"/>
  <c r="M915" i="1"/>
  <c r="M898" i="1" s="1"/>
  <c r="AI14" i="2"/>
  <c r="G14" i="2"/>
  <c r="AA14" i="2"/>
  <c r="O14" i="2"/>
  <c r="K14" i="2"/>
  <c r="AE14" i="2"/>
  <c r="W14" i="2"/>
  <c r="E14" i="2"/>
  <c r="O13" i="2"/>
  <c r="K13" i="2"/>
  <c r="M569" i="1"/>
  <c r="M430" i="1"/>
  <c r="M544" i="1"/>
  <c r="M468" i="1"/>
  <c r="M752" i="1"/>
  <c r="M702" i="1"/>
  <c r="M670" i="1"/>
  <c r="M669" i="1" s="1"/>
  <c r="M340" i="1"/>
  <c r="M339" i="1" s="1"/>
  <c r="M721" i="1"/>
  <c r="M653" i="1"/>
  <c r="M652" i="1" s="1"/>
  <c r="M797" i="1"/>
  <c r="M371" i="1"/>
  <c r="M498" i="1"/>
  <c r="M444" i="1"/>
  <c r="M579" i="1"/>
  <c r="M870" i="1"/>
  <c r="M833" i="1" s="1"/>
  <c r="M321" i="1"/>
  <c r="M320" i="1" s="1"/>
  <c r="M392" i="1"/>
  <c r="M774" i="1"/>
  <c r="E13" i="2"/>
  <c r="M443" i="1" l="1"/>
  <c r="M773" i="1"/>
  <c r="M291" i="1"/>
  <c r="L282" i="1" l="1"/>
  <c r="K282" i="1"/>
  <c r="J282" i="1"/>
  <c r="L219" i="1"/>
  <c r="K219" i="1"/>
  <c r="J219" i="1"/>
  <c r="L212" i="1"/>
  <c r="K212" i="1"/>
  <c r="J212" i="1"/>
  <c r="L208" i="1"/>
  <c r="K208" i="1"/>
  <c r="J208" i="1"/>
  <c r="L207" i="1"/>
  <c r="K207" i="1"/>
  <c r="J207" i="1"/>
  <c r="L206" i="1"/>
  <c r="K206" i="1"/>
  <c r="J206" i="1"/>
  <c r="L192" i="1"/>
  <c r="K192" i="1"/>
  <c r="J192" i="1"/>
  <c r="L191" i="1"/>
  <c r="K191" i="1"/>
  <c r="J191" i="1"/>
  <c r="L190" i="1"/>
  <c r="K190" i="1"/>
  <c r="J190" i="1"/>
  <c r="L189" i="1"/>
  <c r="K189" i="1"/>
  <c r="J189" i="1"/>
  <c r="L188" i="1"/>
  <c r="K188" i="1"/>
  <c r="J188" i="1"/>
  <c r="L187" i="1"/>
  <c r="K187" i="1"/>
  <c r="J187" i="1"/>
  <c r="L186" i="1"/>
  <c r="K186" i="1"/>
  <c r="J186" i="1"/>
  <c r="L185" i="1"/>
  <c r="K185" i="1"/>
  <c r="J185" i="1"/>
  <c r="L184" i="1"/>
  <c r="K184" i="1"/>
  <c r="J184" i="1"/>
  <c r="L183" i="1"/>
  <c r="K183" i="1"/>
  <c r="J183" i="1"/>
  <c r="L182" i="1"/>
  <c r="K182" i="1"/>
  <c r="J182" i="1"/>
  <c r="L181" i="1"/>
  <c r="K181" i="1"/>
  <c r="J181" i="1"/>
  <c r="L180" i="1"/>
  <c r="K180" i="1"/>
  <c r="J180" i="1"/>
  <c r="L179" i="1"/>
  <c r="K179" i="1"/>
  <c r="J179" i="1"/>
  <c r="L177" i="1"/>
  <c r="K177" i="1"/>
  <c r="J177" i="1"/>
  <c r="L176" i="1"/>
  <c r="K176" i="1"/>
  <c r="J176" i="1"/>
  <c r="L175" i="1"/>
  <c r="K175" i="1"/>
  <c r="J175" i="1"/>
  <c r="L167" i="1"/>
  <c r="K167" i="1"/>
  <c r="J167" i="1"/>
  <c r="L159" i="1"/>
  <c r="K159" i="1"/>
  <c r="J159" i="1"/>
  <c r="L156" i="1"/>
  <c r="K156" i="1"/>
  <c r="J156" i="1"/>
  <c r="L136" i="1"/>
  <c r="K136" i="1"/>
  <c r="J136" i="1"/>
  <c r="L288" i="1"/>
  <c r="K288" i="1"/>
  <c r="J288" i="1"/>
  <c r="L287" i="1"/>
  <c r="K287" i="1"/>
  <c r="J287" i="1"/>
  <c r="L286" i="1"/>
  <c r="K286" i="1"/>
  <c r="J286" i="1"/>
  <c r="L56" i="1"/>
  <c r="K56" i="1"/>
  <c r="J56" i="1"/>
  <c r="L55" i="1"/>
  <c r="K55" i="1"/>
  <c r="J55" i="1"/>
  <c r="L54" i="1"/>
  <c r="K54" i="1"/>
  <c r="J54" i="1"/>
  <c r="L53" i="1"/>
  <c r="K53" i="1"/>
  <c r="J53" i="1"/>
  <c r="L52" i="1"/>
  <c r="K52" i="1"/>
  <c r="J52" i="1"/>
  <c r="L51" i="1"/>
  <c r="K51" i="1"/>
  <c r="J51" i="1"/>
  <c r="L50" i="1"/>
  <c r="K50" i="1"/>
  <c r="J50" i="1"/>
  <c r="K289" i="1" l="1"/>
  <c r="L289" i="1"/>
  <c r="M282" i="1"/>
  <c r="M208" i="1"/>
  <c r="M191" i="1"/>
  <c r="M184" i="1"/>
  <c r="M187" i="1"/>
  <c r="M185" i="1"/>
  <c r="M212" i="1"/>
  <c r="M179" i="1"/>
  <c r="M192" i="1"/>
  <c r="M207" i="1"/>
  <c r="M190" i="1"/>
  <c r="M186" i="1"/>
  <c r="M219" i="1"/>
  <c r="M206" i="1"/>
  <c r="M183" i="1"/>
  <c r="M188" i="1"/>
  <c r="M181" i="1"/>
  <c r="M189" i="1"/>
  <c r="M182" i="1"/>
  <c r="M177" i="1"/>
  <c r="M175" i="1"/>
  <c r="M176" i="1"/>
  <c r="M180" i="1"/>
  <c r="M288" i="1"/>
  <c r="M159" i="1"/>
  <c r="M167" i="1"/>
  <c r="M156" i="1"/>
  <c r="M54" i="1"/>
  <c r="M55" i="1"/>
  <c r="M287" i="1"/>
  <c r="M136" i="1"/>
  <c r="M286" i="1"/>
  <c r="M51" i="1"/>
  <c r="M53" i="1"/>
  <c r="M52" i="1"/>
  <c r="M50" i="1"/>
  <c r="M56" i="1"/>
  <c r="L274" i="1"/>
  <c r="K274" i="1"/>
  <c r="J274" i="1"/>
  <c r="L267" i="1"/>
  <c r="K267" i="1"/>
  <c r="J267" i="1"/>
  <c r="L226" i="1"/>
  <c r="K226" i="1"/>
  <c r="J226" i="1"/>
  <c r="L225" i="1"/>
  <c r="K225" i="1"/>
  <c r="J225" i="1"/>
  <c r="L224" i="1"/>
  <c r="K224" i="1"/>
  <c r="J224" i="1"/>
  <c r="L211" i="1"/>
  <c r="K211" i="1"/>
  <c r="J211" i="1"/>
  <c r="L205" i="1"/>
  <c r="K205" i="1"/>
  <c r="J205" i="1"/>
  <c r="L198" i="1"/>
  <c r="K198" i="1"/>
  <c r="J198" i="1"/>
  <c r="L124" i="1"/>
  <c r="K124" i="1"/>
  <c r="J124" i="1"/>
  <c r="L115" i="1"/>
  <c r="K115" i="1"/>
  <c r="J115" i="1"/>
  <c r="L114" i="1"/>
  <c r="K114" i="1"/>
  <c r="J114" i="1"/>
  <c r="L113" i="1"/>
  <c r="K113" i="1"/>
  <c r="J113" i="1"/>
  <c r="L112" i="1"/>
  <c r="K112" i="1"/>
  <c r="J112" i="1"/>
  <c r="L111" i="1"/>
  <c r="K111" i="1"/>
  <c r="J111" i="1"/>
  <c r="L110" i="1"/>
  <c r="K110" i="1"/>
  <c r="J110" i="1"/>
  <c r="L109" i="1"/>
  <c r="K109" i="1"/>
  <c r="J109" i="1"/>
  <c r="L108" i="1"/>
  <c r="K108" i="1"/>
  <c r="J108" i="1"/>
  <c r="L107" i="1"/>
  <c r="K107" i="1"/>
  <c r="J107" i="1"/>
  <c r="L106" i="1"/>
  <c r="K106" i="1"/>
  <c r="J106" i="1"/>
  <c r="L105" i="1"/>
  <c r="K105" i="1"/>
  <c r="J105" i="1"/>
  <c r="L104" i="1"/>
  <c r="K104" i="1"/>
  <c r="J104" i="1"/>
  <c r="L85" i="1"/>
  <c r="K85" i="1"/>
  <c r="J85" i="1"/>
  <c r="L84" i="1"/>
  <c r="K84" i="1"/>
  <c r="J84" i="1"/>
  <c r="L83" i="1"/>
  <c r="K83" i="1"/>
  <c r="J83" i="1"/>
  <c r="L82" i="1"/>
  <c r="K82" i="1"/>
  <c r="J82" i="1"/>
  <c r="L78" i="1"/>
  <c r="K78" i="1"/>
  <c r="J78" i="1"/>
  <c r="L77" i="1"/>
  <c r="K77" i="1"/>
  <c r="J77" i="1"/>
  <c r="L76" i="1"/>
  <c r="K76" i="1"/>
  <c r="J76" i="1"/>
  <c r="L75" i="1"/>
  <c r="K75" i="1"/>
  <c r="J75" i="1"/>
  <c r="L74" i="1"/>
  <c r="K74" i="1"/>
  <c r="J74" i="1"/>
  <c r="L73" i="1"/>
  <c r="K73" i="1"/>
  <c r="J73" i="1"/>
  <c r="L49" i="1"/>
  <c r="K49" i="1"/>
  <c r="J49" i="1"/>
  <c r="L40" i="1"/>
  <c r="K40" i="1"/>
  <c r="J40" i="1"/>
  <c r="L39" i="1"/>
  <c r="K39" i="1"/>
  <c r="J39" i="1"/>
  <c r="L38" i="1"/>
  <c r="K38" i="1"/>
  <c r="J38" i="1"/>
  <c r="L48" i="1"/>
  <c r="K48" i="1"/>
  <c r="J48" i="1"/>
  <c r="D12" i="2" l="1"/>
  <c r="D11" i="2"/>
  <c r="C12" i="2"/>
  <c r="C11" i="2"/>
  <c r="E12" i="2"/>
  <c r="M285" i="1"/>
  <c r="L290" i="1"/>
  <c r="M178" i="1"/>
  <c r="C9" i="2"/>
  <c r="M174" i="1"/>
  <c r="M173" i="1" s="1"/>
  <c r="E11" i="2"/>
  <c r="L41" i="1"/>
  <c r="D9" i="2" s="1"/>
  <c r="M267" i="1"/>
  <c r="M224" i="1"/>
  <c r="M274" i="1"/>
  <c r="M205" i="1"/>
  <c r="M211" i="1"/>
  <c r="M226" i="1"/>
  <c r="M225" i="1"/>
  <c r="M198" i="1"/>
  <c r="M109" i="1"/>
  <c r="M107" i="1"/>
  <c r="M115" i="1"/>
  <c r="M124" i="1"/>
  <c r="M106" i="1"/>
  <c r="M114" i="1"/>
  <c r="M105" i="1"/>
  <c r="M113" i="1"/>
  <c r="M111" i="1"/>
  <c r="M110" i="1"/>
  <c r="M108" i="1"/>
  <c r="M104" i="1"/>
  <c r="M112" i="1"/>
  <c r="M73" i="1"/>
  <c r="M82" i="1"/>
  <c r="M85" i="1"/>
  <c r="M83" i="1"/>
  <c r="M84" i="1"/>
  <c r="M49" i="1"/>
  <c r="M75" i="1"/>
  <c r="M77" i="1"/>
  <c r="M76" i="1"/>
  <c r="M74" i="1"/>
  <c r="M78" i="1"/>
  <c r="M40" i="1"/>
  <c r="M39" i="1"/>
  <c r="M38" i="1"/>
  <c r="M48" i="1"/>
  <c r="E9" i="2" l="1"/>
  <c r="M37" i="1"/>
  <c r="M36" i="1"/>
  <c r="L42" i="1"/>
  <c r="L147" i="1" l="1"/>
  <c r="K147" i="1"/>
  <c r="J147" i="1"/>
  <c r="L146" i="1"/>
  <c r="K146" i="1"/>
  <c r="J146" i="1"/>
  <c r="L281" i="1"/>
  <c r="K281" i="1"/>
  <c r="J281" i="1"/>
  <c r="L250" i="1"/>
  <c r="K250" i="1"/>
  <c r="J250" i="1"/>
  <c r="L236" i="1"/>
  <c r="K236" i="1"/>
  <c r="J236" i="1"/>
  <c r="L235" i="1"/>
  <c r="K235" i="1"/>
  <c r="J235" i="1"/>
  <c r="L131" i="1"/>
  <c r="K131" i="1"/>
  <c r="J131" i="1"/>
  <c r="L117" i="1"/>
  <c r="K117" i="1"/>
  <c r="J117" i="1"/>
  <c r="J72" i="1"/>
  <c r="K72" i="1"/>
  <c r="L72" i="1"/>
  <c r="L166" i="1"/>
  <c r="K166" i="1"/>
  <c r="J166" i="1"/>
  <c r="L152" i="1"/>
  <c r="K152" i="1"/>
  <c r="J152" i="1"/>
  <c r="L122" i="1"/>
  <c r="K122" i="1"/>
  <c r="J122" i="1"/>
  <c r="L123" i="1"/>
  <c r="K123" i="1"/>
  <c r="J123" i="1"/>
  <c r="L103" i="1"/>
  <c r="K103" i="1"/>
  <c r="J103" i="1"/>
  <c r="L71" i="1"/>
  <c r="K71" i="1"/>
  <c r="J71" i="1"/>
  <c r="L70" i="1"/>
  <c r="K70" i="1"/>
  <c r="J70" i="1"/>
  <c r="L125" i="1" l="1"/>
  <c r="K125" i="1"/>
  <c r="M281" i="1"/>
  <c r="M146" i="1"/>
  <c r="M147" i="1"/>
  <c r="M250" i="1"/>
  <c r="M249" i="1" s="1"/>
  <c r="M236" i="1"/>
  <c r="M235" i="1"/>
  <c r="M131" i="1"/>
  <c r="M117" i="1"/>
  <c r="M116" i="1" s="1"/>
  <c r="M72" i="1"/>
  <c r="M166" i="1"/>
  <c r="M152" i="1"/>
  <c r="M151" i="1" s="1"/>
  <c r="M123" i="1"/>
  <c r="M122" i="1"/>
  <c r="M103" i="1"/>
  <c r="M70" i="1"/>
  <c r="M71" i="1"/>
  <c r="M234" i="1" l="1"/>
  <c r="M121" i="1"/>
  <c r="M120" i="1" s="1"/>
  <c r="M145" i="1"/>
  <c r="L280" i="1"/>
  <c r="K280" i="1"/>
  <c r="J280" i="1"/>
  <c r="L279" i="1"/>
  <c r="K279" i="1"/>
  <c r="J279" i="1"/>
  <c r="L278" i="1"/>
  <c r="K278" i="1"/>
  <c r="J278" i="1"/>
  <c r="L277" i="1"/>
  <c r="K277" i="1"/>
  <c r="J277" i="1"/>
  <c r="L276" i="1"/>
  <c r="K276" i="1"/>
  <c r="J276" i="1"/>
  <c r="L273" i="1"/>
  <c r="K273" i="1"/>
  <c r="J273" i="1"/>
  <c r="L270" i="1"/>
  <c r="K270" i="1"/>
  <c r="J270" i="1"/>
  <c r="L269" i="1"/>
  <c r="K269" i="1"/>
  <c r="J269" i="1"/>
  <c r="L266" i="1"/>
  <c r="K266" i="1"/>
  <c r="J266" i="1"/>
  <c r="L263" i="1"/>
  <c r="K263" i="1"/>
  <c r="J263" i="1"/>
  <c r="L260" i="1"/>
  <c r="K260" i="1"/>
  <c r="J260" i="1"/>
  <c r="L252" i="1"/>
  <c r="L253" i="1" s="1"/>
  <c r="K252" i="1"/>
  <c r="K253" i="1" s="1"/>
  <c r="J252" i="1"/>
  <c r="L232" i="1"/>
  <c r="K232" i="1"/>
  <c r="J232" i="1"/>
  <c r="L229" i="1"/>
  <c r="K229" i="1"/>
  <c r="J229" i="1"/>
  <c r="L222" i="1"/>
  <c r="K222" i="1"/>
  <c r="J222" i="1"/>
  <c r="L221" i="1"/>
  <c r="K221" i="1"/>
  <c r="J221" i="1"/>
  <c r="L218" i="1"/>
  <c r="K218" i="1"/>
  <c r="J218" i="1"/>
  <c r="L217" i="1"/>
  <c r="K217" i="1"/>
  <c r="J217" i="1"/>
  <c r="L216" i="1"/>
  <c r="K216" i="1"/>
  <c r="J216" i="1"/>
  <c r="L215" i="1"/>
  <c r="K215" i="1"/>
  <c r="J215" i="1"/>
  <c r="L204" i="1"/>
  <c r="K204" i="1"/>
  <c r="J204" i="1"/>
  <c r="L203" i="1"/>
  <c r="K203" i="1"/>
  <c r="J203" i="1"/>
  <c r="L202" i="1"/>
  <c r="K202" i="1"/>
  <c r="J202" i="1"/>
  <c r="L214" i="1"/>
  <c r="K214" i="1"/>
  <c r="J214" i="1"/>
  <c r="L210" i="1"/>
  <c r="K210" i="1"/>
  <c r="J210" i="1"/>
  <c r="L201" i="1"/>
  <c r="K201" i="1"/>
  <c r="J201" i="1"/>
  <c r="L200" i="1"/>
  <c r="K200" i="1"/>
  <c r="J200" i="1"/>
  <c r="L197" i="1"/>
  <c r="K197" i="1"/>
  <c r="J197" i="1"/>
  <c r="L144" i="1"/>
  <c r="K144" i="1"/>
  <c r="J144" i="1"/>
  <c r="L143" i="1"/>
  <c r="K143" i="1"/>
  <c r="J143" i="1"/>
  <c r="L142" i="1"/>
  <c r="K142" i="1"/>
  <c r="J142" i="1"/>
  <c r="L140" i="1"/>
  <c r="K140" i="1"/>
  <c r="J140" i="1"/>
  <c r="L138" i="1"/>
  <c r="K138" i="1"/>
  <c r="J138" i="1"/>
  <c r="L135" i="1"/>
  <c r="K135" i="1"/>
  <c r="J135" i="1"/>
  <c r="L133" i="1"/>
  <c r="K133" i="1"/>
  <c r="J133" i="1"/>
  <c r="L134" i="1"/>
  <c r="K134" i="1"/>
  <c r="J134" i="1"/>
  <c r="L102" i="1"/>
  <c r="K102" i="1"/>
  <c r="J102" i="1"/>
  <c r="L101" i="1"/>
  <c r="K101" i="1"/>
  <c r="J101" i="1"/>
  <c r="J69" i="1"/>
  <c r="K69" i="1"/>
  <c r="L69" i="1"/>
  <c r="L88" i="1"/>
  <c r="K88" i="1"/>
  <c r="J88" i="1"/>
  <c r="L68" i="1"/>
  <c r="K68" i="1"/>
  <c r="J68" i="1"/>
  <c r="L67" i="1"/>
  <c r="K67" i="1"/>
  <c r="J67" i="1"/>
  <c r="L62" i="1"/>
  <c r="K62" i="1"/>
  <c r="J62" i="1"/>
  <c r="L61" i="1"/>
  <c r="K61" i="1"/>
  <c r="J61" i="1"/>
  <c r="L60" i="1"/>
  <c r="K60" i="1"/>
  <c r="J60" i="1"/>
  <c r="L33" i="1"/>
  <c r="K33" i="1"/>
  <c r="J33" i="1"/>
  <c r="K283" i="1" l="1"/>
  <c r="L283" i="1"/>
  <c r="K246" i="1"/>
  <c r="L246" i="1"/>
  <c r="K89" i="1"/>
  <c r="K63" i="1"/>
  <c r="L63" i="1"/>
  <c r="L89" i="1"/>
  <c r="M279" i="1"/>
  <c r="M278" i="1"/>
  <c r="M280" i="1"/>
  <c r="M277" i="1"/>
  <c r="M276" i="1"/>
  <c r="M263" i="1"/>
  <c r="M273" i="1"/>
  <c r="M272" i="1" s="1"/>
  <c r="M271" i="1" s="1"/>
  <c r="M266" i="1"/>
  <c r="M265" i="1" s="1"/>
  <c r="M270" i="1"/>
  <c r="M262" i="1"/>
  <c r="M260" i="1"/>
  <c r="M259" i="1" s="1"/>
  <c r="M269" i="1"/>
  <c r="M252" i="1"/>
  <c r="M251" i="1" s="1"/>
  <c r="M248" i="1" s="1"/>
  <c r="M232" i="1"/>
  <c r="M231" i="1" s="1"/>
  <c r="M221" i="1"/>
  <c r="M229" i="1"/>
  <c r="M228" i="1" s="1"/>
  <c r="M227" i="1" s="1"/>
  <c r="M217" i="1"/>
  <c r="M216" i="1"/>
  <c r="M222" i="1"/>
  <c r="M218" i="1"/>
  <c r="M214" i="1"/>
  <c r="M203" i="1"/>
  <c r="M215" i="1"/>
  <c r="M204" i="1"/>
  <c r="M202" i="1"/>
  <c r="M200" i="1"/>
  <c r="M210" i="1"/>
  <c r="M209" i="1" s="1"/>
  <c r="M201" i="1"/>
  <c r="M197" i="1"/>
  <c r="M196" i="1" s="1"/>
  <c r="M143" i="1"/>
  <c r="M144" i="1"/>
  <c r="M142" i="1"/>
  <c r="M133" i="1"/>
  <c r="M138" i="1"/>
  <c r="M137" i="1" s="1"/>
  <c r="M135" i="1"/>
  <c r="M140" i="1"/>
  <c r="M139" i="1" s="1"/>
  <c r="M134" i="1"/>
  <c r="M101" i="1"/>
  <c r="M102" i="1"/>
  <c r="M69" i="1"/>
  <c r="M88" i="1"/>
  <c r="M87" i="1" s="1"/>
  <c r="M86" i="1" s="1"/>
  <c r="M67" i="1"/>
  <c r="M68" i="1"/>
  <c r="M62" i="1"/>
  <c r="M61" i="1"/>
  <c r="M60" i="1"/>
  <c r="M33" i="1"/>
  <c r="AN8" i="2"/>
  <c r="J8" i="2"/>
  <c r="N8" i="2"/>
  <c r="J9" i="2"/>
  <c r="N9" i="2"/>
  <c r="J10" i="2"/>
  <c r="N10" i="2"/>
  <c r="J11" i="2"/>
  <c r="N11" i="2"/>
  <c r="J12" i="2"/>
  <c r="N12" i="2"/>
  <c r="J13" i="2"/>
  <c r="N13" i="2"/>
  <c r="L165" i="1"/>
  <c r="K165" i="1"/>
  <c r="J165" i="1"/>
  <c r="L31" i="1"/>
  <c r="K31" i="1"/>
  <c r="J31" i="1"/>
  <c r="M220" i="1" l="1"/>
  <c r="M261" i="1"/>
  <c r="M275" i="1"/>
  <c r="M268" i="1"/>
  <c r="M264" i="1" s="1"/>
  <c r="M213" i="1"/>
  <c r="M199" i="1"/>
  <c r="M141" i="1"/>
  <c r="M100" i="1"/>
  <c r="L90" i="1"/>
  <c r="M66" i="1"/>
  <c r="M65" i="1" s="1"/>
  <c r="M132" i="1"/>
  <c r="M59" i="1"/>
  <c r="L284" i="1"/>
  <c r="L247" i="1"/>
  <c r="L64" i="1"/>
  <c r="M31" i="1"/>
  <c r="M165" i="1"/>
  <c r="M164" i="1" s="1"/>
  <c r="M195" i="1" l="1"/>
  <c r="M255" i="1"/>
  <c r="L254" i="1"/>
  <c r="L130" i="1"/>
  <c r="K130" i="1"/>
  <c r="J130" i="1"/>
  <c r="L129" i="1"/>
  <c r="K129" i="1"/>
  <c r="J129" i="1"/>
  <c r="L148" i="1" l="1"/>
  <c r="K148" i="1"/>
  <c r="M129" i="1"/>
  <c r="M130" i="1"/>
  <c r="M128" i="1" l="1"/>
  <c r="M127" i="1" s="1"/>
  <c r="L149" i="1"/>
  <c r="L172" i="1"/>
  <c r="K172" i="1"/>
  <c r="J172" i="1"/>
  <c r="M172" i="1" l="1"/>
  <c r="M171" i="1" s="1"/>
  <c r="G1025" i="1"/>
  <c r="G1031" i="1" s="1"/>
  <c r="AN13" i="2" l="1"/>
  <c r="AN12" i="2"/>
  <c r="AN11" i="2"/>
  <c r="AN10" i="2"/>
  <c r="AN9" i="2"/>
  <c r="B13" i="2"/>
  <c r="L99" i="1"/>
  <c r="K99" i="1"/>
  <c r="J99" i="1"/>
  <c r="L98" i="1"/>
  <c r="K98" i="1"/>
  <c r="J98" i="1"/>
  <c r="L118" i="1" l="1"/>
  <c r="K118" i="1"/>
  <c r="AO13" i="2"/>
  <c r="M99" i="1"/>
  <c r="M98" i="1"/>
  <c r="M97" i="1" l="1"/>
  <c r="M96" i="1" s="1"/>
  <c r="L119" i="1"/>
  <c r="L126" i="1"/>
  <c r="AO8" i="2" l="1"/>
  <c r="AO12" i="2" l="1"/>
  <c r="AO9" i="2"/>
  <c r="AO11" i="2"/>
  <c r="AO10" i="2"/>
  <c r="L170" i="1"/>
  <c r="K170" i="1"/>
  <c r="J170" i="1"/>
  <c r="L169" i="1"/>
  <c r="L193" i="1" s="1"/>
  <c r="K169" i="1"/>
  <c r="J169" i="1"/>
  <c r="L158" i="1"/>
  <c r="K158" i="1"/>
  <c r="J158" i="1"/>
  <c r="L154" i="1"/>
  <c r="L160" i="1" s="1"/>
  <c r="K154" i="1"/>
  <c r="J154" i="1"/>
  <c r="K160" i="1" l="1"/>
  <c r="K193" i="1"/>
  <c r="M154" i="1"/>
  <c r="M153" i="1" s="1"/>
  <c r="M169" i="1"/>
  <c r="M158" i="1"/>
  <c r="M157" i="1" s="1"/>
  <c r="M170" i="1"/>
  <c r="M150" i="1" l="1"/>
  <c r="M168" i="1"/>
  <c r="M163" i="1" s="1"/>
  <c r="M162" i="1" s="1"/>
  <c r="L194" i="1"/>
  <c r="L161" i="1"/>
  <c r="G12" i="2"/>
  <c r="M12" i="2"/>
  <c r="J32" i="1"/>
  <c r="K32" i="1"/>
  <c r="L32" i="1"/>
  <c r="K12" i="2" l="1"/>
  <c r="I12" i="2"/>
  <c r="M32" i="1"/>
  <c r="B9" i="2" l="1"/>
  <c r="B10" i="2"/>
  <c r="B11" i="2"/>
  <c r="B12" i="2"/>
  <c r="B8" i="2"/>
  <c r="L93" i="1" l="1"/>
  <c r="L94" i="1" s="1"/>
  <c r="K93" i="1"/>
  <c r="J93" i="1"/>
  <c r="L47" i="1"/>
  <c r="K47" i="1"/>
  <c r="J47" i="1"/>
  <c r="L46" i="1"/>
  <c r="K46" i="1"/>
  <c r="J46" i="1"/>
  <c r="L45" i="1"/>
  <c r="K45" i="1"/>
  <c r="J45" i="1"/>
  <c r="L30" i="1"/>
  <c r="K30" i="1"/>
  <c r="J30" i="1"/>
  <c r="L29" i="1"/>
  <c r="K29" i="1"/>
  <c r="J29" i="1"/>
  <c r="L57" i="1" l="1"/>
  <c r="D10" i="2" s="1"/>
  <c r="K57" i="1"/>
  <c r="D8" i="2"/>
  <c r="K94" i="1"/>
  <c r="M93" i="1"/>
  <c r="M92" i="1" s="1"/>
  <c r="M91" i="1" s="1"/>
  <c r="M30" i="1"/>
  <c r="M47" i="1"/>
  <c r="M46" i="1"/>
  <c r="M45" i="1"/>
  <c r="M29" i="1"/>
  <c r="C8" i="2" l="1"/>
  <c r="K946" i="1"/>
  <c r="L946" i="1"/>
  <c r="L947" i="1" s="1"/>
  <c r="L1034" i="1" s="1"/>
  <c r="D19" i="2"/>
  <c r="D28" i="2" s="1"/>
  <c r="C10" i="2"/>
  <c r="C19" i="2" s="1"/>
  <c r="C24" i="2" s="1"/>
  <c r="M44" i="1"/>
  <c r="M43" i="1"/>
  <c r="M28" i="1"/>
  <c r="M25" i="1" s="1"/>
  <c r="G8" i="2"/>
  <c r="I13" i="2"/>
  <c r="M13" i="2"/>
  <c r="G13" i="2"/>
  <c r="L95" i="1"/>
  <c r="L58" i="1"/>
  <c r="L35" i="1"/>
  <c r="I9" i="2"/>
  <c r="M9" i="2"/>
  <c r="W10" i="2"/>
  <c r="O12" i="2"/>
  <c r="S12" i="2"/>
  <c r="AA12" i="2"/>
  <c r="AI12" i="2"/>
  <c r="AE12" i="2"/>
  <c r="W12" i="2"/>
  <c r="AK12" i="2"/>
  <c r="Q12" i="2"/>
  <c r="Y12" i="2"/>
  <c r="U12" i="2"/>
  <c r="AG12" i="2"/>
  <c r="AC12" i="2"/>
  <c r="D25" i="2" l="1"/>
  <c r="D34" i="2"/>
  <c r="E34" i="2" s="1"/>
  <c r="N31" i="2"/>
  <c r="R31" i="2"/>
  <c r="J31" i="2"/>
  <c r="K1033" i="1"/>
  <c r="L949" i="1"/>
  <c r="L1060" i="1" s="1"/>
  <c r="M27" i="1"/>
  <c r="M26" i="1" s="1"/>
  <c r="K8" i="2"/>
  <c r="AC8" i="2"/>
  <c r="M8" i="2"/>
  <c r="I8" i="2"/>
  <c r="G9" i="2"/>
  <c r="K9" i="2"/>
  <c r="AA10" i="2"/>
  <c r="AE10" i="2"/>
  <c r="AI10" i="2"/>
  <c r="Y8" i="2"/>
  <c r="AK8" i="2"/>
  <c r="E8" i="2"/>
  <c r="AG8" i="2"/>
  <c r="U8" i="2"/>
  <c r="O8" i="2"/>
  <c r="S8" i="2"/>
  <c r="AA8" i="2"/>
  <c r="W8" i="2"/>
  <c r="AE8" i="2"/>
  <c r="AI8" i="2"/>
  <c r="Q8" i="2"/>
  <c r="AI9" i="2"/>
  <c r="S9" i="2"/>
  <c r="AE9" i="2"/>
  <c r="O9" i="2"/>
  <c r="W9" i="2"/>
  <c r="AA9" i="2"/>
  <c r="L1036" i="1" l="1"/>
  <c r="L1062" i="1" s="1"/>
  <c r="L1064" i="1" s="1"/>
  <c r="O11" i="2"/>
  <c r="AE11" i="2"/>
  <c r="AE21" i="2" s="1"/>
  <c r="K11" i="2"/>
  <c r="S11" i="2"/>
  <c r="W11" i="2"/>
  <c r="W21" i="2" s="1"/>
  <c r="W30" i="2" s="1"/>
  <c r="G11" i="2"/>
  <c r="AA11" i="2"/>
  <c r="AA21" i="2" s="1"/>
  <c r="AI11" i="2"/>
  <c r="AI21" i="2" s="1"/>
  <c r="AI30" i="2" s="1"/>
  <c r="X30" i="2" l="1"/>
  <c r="W33" i="2"/>
  <c r="AE24" i="2"/>
  <c r="AE30" i="2"/>
  <c r="AI33" i="2"/>
  <c r="AJ30" i="2"/>
  <c r="AA24" i="2"/>
  <c r="AA30" i="2"/>
  <c r="AC9" i="2"/>
  <c r="U9" i="2"/>
  <c r="Y9" i="2"/>
  <c r="AK9" i="2"/>
  <c r="AG9" i="2"/>
  <c r="Q9" i="2"/>
  <c r="AI24" i="2"/>
  <c r="W24" i="2"/>
  <c r="AE33" i="2" l="1"/>
  <c r="AF30" i="2"/>
  <c r="AA33" i="2"/>
  <c r="AB30" i="2"/>
  <c r="Y11" i="2"/>
  <c r="U11" i="2"/>
  <c r="AC11" i="2"/>
  <c r="I11" i="2"/>
  <c r="M11" i="2"/>
  <c r="AK11" i="2"/>
  <c r="Q11" i="2"/>
  <c r="AG11" i="2"/>
  <c r="AK10" i="2"/>
  <c r="AK22" i="2" l="1"/>
  <c r="I10" i="2"/>
  <c r="I22" i="2" s="1"/>
  <c r="K10" i="2"/>
  <c r="K21" i="2" s="1"/>
  <c r="K24" i="2" s="1"/>
  <c r="Y10" i="2"/>
  <c r="Y22" i="2" s="1"/>
  <c r="M10" i="2"/>
  <c r="M22" i="2" s="1"/>
  <c r="M25" i="2" s="1"/>
  <c r="G10" i="2"/>
  <c r="G21" i="2" s="1"/>
  <c r="S10" i="2"/>
  <c r="S21" i="2" s="1"/>
  <c r="E10" i="2"/>
  <c r="E19" i="2" s="1"/>
  <c r="AG10" i="2"/>
  <c r="AG22" i="2" s="1"/>
  <c r="O10" i="2"/>
  <c r="O21" i="2" s="1"/>
  <c r="O24" i="2" s="1"/>
  <c r="U10" i="2"/>
  <c r="U22" i="2" s="1"/>
  <c r="U25" i="2" s="1"/>
  <c r="Q10" i="2"/>
  <c r="Q22" i="2" s="1"/>
  <c r="Q25" i="2" s="1"/>
  <c r="AC10" i="2"/>
  <c r="AC22" i="2" s="1"/>
  <c r="S24" i="2" l="1"/>
  <c r="T21" i="2"/>
  <c r="L21" i="2"/>
  <c r="H21" i="2"/>
  <c r="J22" i="2"/>
  <c r="V31" i="2"/>
  <c r="AL22" i="2"/>
  <c r="AK25" i="2"/>
  <c r="AK31" i="2" s="1"/>
  <c r="N22" i="2"/>
  <c r="P21" i="2"/>
  <c r="G24" i="2"/>
  <c r="AJ21" i="2"/>
  <c r="AB21" i="2"/>
  <c r="AF21" i="2"/>
  <c r="E25" i="2"/>
  <c r="X21" i="2"/>
  <c r="AC25" i="2"/>
  <c r="AC31" i="2" s="1"/>
  <c r="AD22" i="2"/>
  <c r="V22" i="2"/>
  <c r="Z22" i="2"/>
  <c r="Y25" i="2"/>
  <c r="Y31" i="2" s="1"/>
  <c r="AG25" i="2"/>
  <c r="AG31" i="2" s="1"/>
  <c r="AH22" i="2"/>
  <c r="I25" i="2"/>
  <c r="R22" i="2"/>
  <c r="AG34" i="2" l="1"/>
  <c r="AH31" i="2"/>
  <c r="AC34" i="2"/>
  <c r="AD31" i="2"/>
  <c r="Z31" i="2"/>
  <c r="Y34" i="2"/>
  <c r="AK34" i="2"/>
  <c r="AL31" i="2"/>
  <c r="F10" i="2"/>
  <c r="F15" i="2"/>
  <c r="F28" i="2" s="1"/>
  <c r="F14" i="2"/>
  <c r="F9" i="2"/>
  <c r="F8" i="2"/>
  <c r="F19" i="2" s="1"/>
  <c r="F13" i="2"/>
  <c r="F11" i="2"/>
  <c r="F12" i="2"/>
</calcChain>
</file>

<file path=xl/sharedStrings.xml><?xml version="1.0" encoding="utf-8"?>
<sst xmlns="http://schemas.openxmlformats.org/spreadsheetml/2006/main" count="2873" uniqueCount="1583">
  <si>
    <t>PLANILHA ORÇAMENTÁRIA</t>
  </si>
  <si>
    <r>
      <t>OBSERVAÇÕES:</t>
    </r>
    <r>
      <rPr>
        <sz val="10"/>
        <rFont val="Arial"/>
        <family val="2"/>
      </rPr>
      <t xml:space="preserve"> </t>
    </r>
  </si>
  <si>
    <t xml:space="preserve">1 - As informações mínimas que deverão constar da planilha são: Númeração do Item, Discriminação, </t>
  </si>
  <si>
    <t xml:space="preserve">  Unidade,  Quantidade,  Custo Unitário do material,  Custo Unitário de Mão de Obra,  Custo total  do</t>
  </si>
  <si>
    <t xml:space="preserve">  Material por item, Custo total de Mão de Obra por Item, Subtotais de  Material, subtotais de Mão de</t>
  </si>
  <si>
    <t xml:space="preserve">  Obra, Total Geral de Material, Total Geral de Mão de Obra e Total Geral do Orçamento.</t>
  </si>
  <si>
    <t>2 - A Planilha orçamentária abaixo deverá ser apresentada utilizando papel timbrado da empresa;</t>
  </si>
  <si>
    <t>3 - Os Valores constantes na planilha deverão ser o valores de mercado, sem a aplicação do BDI;</t>
  </si>
  <si>
    <t xml:space="preserve">4 - O BDI deverá estar destacado ao final da tabela,  com o preenchimento dos campos  específicos, </t>
  </si>
  <si>
    <t>conforme abaixo. A composição do BDI aplicado deverá ser detalhada.</t>
  </si>
  <si>
    <t>5 - Os itens elencados abaixo são referentes a obra ora em licitação, e servirão de referências</t>
  </si>
  <si>
    <t xml:space="preserve">  para cotação. Os itens e quantidade, deverão ser adaptados e quantificados conforme memorial </t>
  </si>
  <si>
    <t xml:space="preserve">  descritivo desta licitação. Acréscimos e formatação da mesma são de responsabilidade da empresa.</t>
  </si>
  <si>
    <t>Obra</t>
  </si>
  <si>
    <t>Item</t>
  </si>
  <si>
    <t>Descrição</t>
  </si>
  <si>
    <t>Und</t>
  </si>
  <si>
    <t>Quant.</t>
  </si>
  <si>
    <t>Valor Unit</t>
  </si>
  <si>
    <t>Total</t>
  </si>
  <si>
    <t>MAT.</t>
  </si>
  <si>
    <t>M. O.</t>
  </si>
  <si>
    <t/>
  </si>
  <si>
    <t>MOBILIZAÇÃO DE CANTEIRO DE OBRAS</t>
  </si>
  <si>
    <t>ANDAIME METÁLICO TIPO TORRE. INCLUI MONTAGEM E DESMONTAGEM</t>
  </si>
  <si>
    <t>PLACA DE OBRA 2,0X2,0M COM PINTURA ESMALTE - FORNECIMENTO E INSTALAÇÃO</t>
  </si>
  <si>
    <t>TOTAIS</t>
  </si>
  <si>
    <t>ADMINISTRAÇÃO DOS SERVIÇOS</t>
  </si>
  <si>
    <t>2.1</t>
  </si>
  <si>
    <t>MESTRE DE OBRAS COM ENCARGOS COMPLEMENTARES</t>
  </si>
  <si>
    <t>LIMPEZA PERMANENTE EM OBRA</t>
  </si>
  <si>
    <t>DEMOLIÇÕES, REMOÇÕES E RETIRADAS</t>
  </si>
  <si>
    <t>ESQUADRIAS</t>
  </si>
  <si>
    <t>INSTALAÇÕES ELÉTRICAS E LÓGICA</t>
  </si>
  <si>
    <t>CABOS</t>
  </si>
  <si>
    <t>LIMPEZA FINAL DA OBRA</t>
  </si>
  <si>
    <t>VALOR TOTAL MATERIAL (CUSTO DE MERCADO)</t>
  </si>
  <si>
    <t>VALOR TOTAL MÃO DE OBRA (CUSTO DE MERCADO)</t>
  </si>
  <si>
    <t>COMPOSIÇÃO DO BDI - OBRA</t>
  </si>
  <si>
    <t>DESCRIÇÃO</t>
  </si>
  <si>
    <t>GARANTIA/SEGURO (S)</t>
  </si>
  <si>
    <t xml:space="preserve">RISCO (R) </t>
  </si>
  <si>
    <t xml:space="preserve">Fórmula para determinação do BDI </t>
  </si>
  <si>
    <t>DESPESAS FINANCEIRAS (ACORDÃO 2.622/2013 TCU) (DF)</t>
  </si>
  <si>
    <t>Conforme determinação do Acórdão 2.622/2013-TCU-Plenário)</t>
  </si>
  <si>
    <t>ADMINISTRAÇÃO CENTRAL (AC)</t>
  </si>
  <si>
    <t>LUCRO (L)</t>
  </si>
  <si>
    <t>TRIBUTOS (I)</t>
  </si>
  <si>
    <t>COFINS</t>
  </si>
  <si>
    <t>PIS</t>
  </si>
  <si>
    <t>CPRB (CONTRIBUIÇÃO PREVIDENCIÁRIA SOBRE A RECEITA BRUTA)</t>
  </si>
  <si>
    <t>BDI A SER APLICADO</t>
  </si>
  <si>
    <t>BDI APLICADO SOBRE O  TOTAL DE MATERIAL - OBRA</t>
  </si>
  <si>
    <t>BDI APLICADO SOBRE O TOTAL DE MÃO DE OBRA - OBRA</t>
  </si>
  <si>
    <t>VALOR TOTAL DO BDI - OBRA</t>
  </si>
  <si>
    <t>PROFISSIONAL RESPONSÁVEL PELO ORÇAMENTO:</t>
  </si>
  <si>
    <t>NÚMERO DE REGISTRO NO CREA OU CAU:</t>
  </si>
  <si>
    <t>Assinatura</t>
  </si>
  <si>
    <t>NÚMERO DA ART OU RRT:</t>
  </si>
  <si>
    <t>CRONOGRAMA FÍSICO-FINANCEIRO</t>
  </si>
  <si>
    <t xml:space="preserve">      PARCELA 01</t>
  </si>
  <si>
    <t xml:space="preserve">      PARCELA 02</t>
  </si>
  <si>
    <t xml:space="preserve">      PARCELA 21</t>
  </si>
  <si>
    <t xml:space="preserve">      PARCELA 22</t>
  </si>
  <si>
    <t xml:space="preserve">      PARCELA 23</t>
  </si>
  <si>
    <t xml:space="preserve">      PARCELA 24</t>
  </si>
  <si>
    <t>total percentual</t>
  </si>
  <si>
    <t xml:space="preserve">     MATERIAL</t>
  </si>
  <si>
    <t xml:space="preserve">  MÃO DE OBRA</t>
  </si>
  <si>
    <t>ÍTEM</t>
  </si>
  <si>
    <t xml:space="preserve">DISCRIMINAÇÃO </t>
  </si>
  <si>
    <t>MATER. TOTAL (R$)</t>
  </si>
  <si>
    <t>M.D.O. TOTAL (R$)</t>
  </si>
  <si>
    <t>TOTAL ÍTEM (R$)</t>
  </si>
  <si>
    <t>%</t>
  </si>
  <si>
    <t>(R$)</t>
  </si>
  <si>
    <t>OBRA</t>
  </si>
  <si>
    <t>VALOR TOTAL DO ORÇAMENTO - OBRA</t>
  </si>
  <si>
    <t>VALOR TOTAL MATERIAL (Custo de mercado)</t>
  </si>
  <si>
    <t>VALOR TOTAL MÃO DE OBRA (Custo de mercado)</t>
  </si>
  <si>
    <t>Valor Total de Material com BDI - Obra</t>
  </si>
  <si>
    <t>Valor Total de Mão de Obra com BDI - Obra</t>
  </si>
  <si>
    <t>Profissional responsável pelo orçamento:</t>
  </si>
  <si>
    <t>Número de Registro no CREA ou CAU:</t>
  </si>
  <si>
    <t>Número da ART ou RRT:</t>
  </si>
  <si>
    <r>
      <t>OBSERVAÇÕES:</t>
    </r>
    <r>
      <rPr>
        <sz val="9"/>
        <rFont val="Arial"/>
        <family val="2"/>
      </rPr>
      <t xml:space="preserve"> </t>
    </r>
  </si>
  <si>
    <t>1 - As informações mínimas que deverão constar no Cronograma Físico Financeiro são:  - Valor e percentual</t>
  </si>
  <si>
    <t>de material e mão de obra referente a cada parcela, valor total da parcela, valor de material por parcela,</t>
  </si>
  <si>
    <t>valor de mão de obra por parcela, percentual referente a cada parcela em relação ao custo da Obra.</t>
  </si>
  <si>
    <t>2 - O Cronograma acima deverá ser apresentado utilizando papel timbrado da empresa;</t>
  </si>
  <si>
    <t>3 - Os itens elencados acima são referentes a obra ora em licitação, e servirão de referências para cotação.</t>
  </si>
  <si>
    <t>1.1</t>
  </si>
  <si>
    <t>1.1.1</t>
  </si>
  <si>
    <t>1.1.1.1</t>
  </si>
  <si>
    <t>1.1.1.2</t>
  </si>
  <si>
    <t>1.1.1.3</t>
  </si>
  <si>
    <t>1.1.1.4</t>
  </si>
  <si>
    <t>1.1.1.5</t>
  </si>
  <si>
    <t>SERVIÇOS INICIAIS</t>
  </si>
  <si>
    <t>SERVIÇOS PRELIMINARES</t>
  </si>
  <si>
    <t>REMOÇÃO DE PORTAS, DE FORMA MANUAL, SEM REAPROVEITAMENTO. AF_09/2023</t>
  </si>
  <si>
    <t>REMOÇÃO DE JANELAS, DE FORMA MANUAL, SEM REAPROVEITAMENTO. AF_09/2023</t>
  </si>
  <si>
    <t>M²</t>
  </si>
  <si>
    <t>M</t>
  </si>
  <si>
    <t>INSTALAÇÕES PROVISÓRIAS</t>
  </si>
  <si>
    <t>UN</t>
  </si>
  <si>
    <t>M/MÊS</t>
  </si>
  <si>
    <t>ART DE OBRAS E SERVIÇOS</t>
  </si>
  <si>
    <t>MÊS</t>
  </si>
  <si>
    <t>LIMPEZA DA OBRA</t>
  </si>
  <si>
    <t xml:space="preserve">AS BUILT </t>
  </si>
  <si>
    <t>2.1.1</t>
  </si>
  <si>
    <t>2.1.2</t>
  </si>
  <si>
    <t>INFRA-ESTRUTURA E OBRAS COMPLEMENTARES</t>
  </si>
  <si>
    <t>3.1</t>
  </si>
  <si>
    <t>SUPRA-ESTRUTURA E OBRAS COMPLEMENTARES</t>
  </si>
  <si>
    <t>VEDAÇÕES - ALVENARIA E DIVISÓRIAS</t>
  </si>
  <si>
    <t>IMPERMEABILIZAÇÃO</t>
  </si>
  <si>
    <t>ESQUADRIAS DE MADEIRA</t>
  </si>
  <si>
    <t>COBERTURA E PROTEÇÕES</t>
  </si>
  <si>
    <t>REVESTIMENTOS, FORROS, PINTURAS, ACESSÓRIOS SANITÁRIOS</t>
  </si>
  <si>
    <t>REVESTIMENTOS  PAREDES INTERNAS  E EXTERNAS</t>
  </si>
  <si>
    <t xml:space="preserve">FORRO  </t>
  </si>
  <si>
    <t>FORNECIMENTO E INSTALAÇÃO DE LAVATÓRIO ACESSÍVEL COM COLUNA SUSPENSA EM LOUÇA NA COR BRANCA</t>
  </si>
  <si>
    <t>PISOS</t>
  </si>
  <si>
    <t>INSTALAÇÕES HIDROSSANITÁRIAS</t>
  </si>
  <si>
    <t>ESGOTO</t>
  </si>
  <si>
    <t xml:space="preserve">QUADROS  </t>
  </si>
  <si>
    <t xml:space="preserve">INFRAESTRUTURA </t>
  </si>
  <si>
    <t>TOMADAS E INTERRUPTORES</t>
  </si>
  <si>
    <t xml:space="preserve">ILUMINAÇÃO  </t>
  </si>
  <si>
    <t>ACESSÓRIOS</t>
  </si>
  <si>
    <t>CJ</t>
  </si>
  <si>
    <t>CABO UTP 4 PARES CATEGORIA 6 - FORNECIMENTO E LANCAMENTO</t>
  </si>
  <si>
    <t>PREVENÇÃO E COMBATE A INCÊNDIO</t>
  </si>
  <si>
    <t>EXTINTORES</t>
  </si>
  <si>
    <t>SINALIZAÇÃO</t>
  </si>
  <si>
    <t>CLIMATIZAÇÃO</t>
  </si>
  <si>
    <t>EQUIPAMENTOS</t>
  </si>
  <si>
    <t>TUBULAÇÕES E CONEXÕES DE COBRE</t>
  </si>
  <si>
    <t>VENTILADOR CENTRIFUGO AXIAL</t>
  </si>
  <si>
    <t>REDE DE DUTOS</t>
  </si>
  <si>
    <t>CHAPA DE AÇO GALVANIZADO #26 PARA DUTOS DE VENTILAÇÃO E AR CONDICIONADO, INCLUINDO FABRICAÇÃO, MONTAGEM, INSTALAÇÃO E FIXAÇÃO. REF.: CHAPA DE AÇO GALVANIZADO NBR7008 ZC</t>
  </si>
  <si>
    <t>CHAPA DE AÇO GALVANIZADO #24 PARA DUTOS DE VENTILAÇÃO E AR CONDICIONADO, INCLUINDO FABRICAÇÃO, MONTAGEM, INSTALAÇÃO E FIXAÇÃO. REF.: CHAPA DE AÇO GALVANIZADO NBR7008 ZC</t>
  </si>
  <si>
    <t>SERVIÇOS E ITENS GERAIS</t>
  </si>
  <si>
    <t>CARGA DE GÁS REFRIGERANTE, TIPO R-410A. INCLUI AFERIÇÃO E AJUSTE DA CARGA PARA O EQUIPAMENTO, CONFORME ESPECIFICAÇÃO DO SEU FABRICANTE. AS MEDIÇÕES DEVERÃO SER ORGANIZADAS EM RELATÓRIO A SER SUBMETIDO À FISCALIZAÇÃO. REF.: DUPONT, OU EQUIVALENTE TÉCNICO</t>
  </si>
  <si>
    <t>FORNECIMENTO E INSTALAÇÃO DE PLAQUETA EM ACRILICO PARA IDENTIFICAÇÃO DOS EQUIPAMENTOS E QUADROS NA COR PRETA E LETRAS BRANCAS. REF.: AFIXGRAF OU EQUIVALENTE</t>
  </si>
  <si>
    <t>KG</t>
  </si>
  <si>
    <t>REMOÇÃO DE BANCADA DE GRANITO</t>
  </si>
  <si>
    <t>M³</t>
  </si>
  <si>
    <t>APLICAÇÃO MANUAL DE PINTURA EM PAREDE COM TINTA ACRILICA, SEM EMASSAMENTO, COR CORAL CINZA DE GRIFE OU EQUIVALENTE TECNICO, DUAS DEMÃOS</t>
  </si>
  <si>
    <t>TORNEIRA DECAMATIC 1170.C FECHAMENTO AUTOMATICO DECA</t>
  </si>
  <si>
    <t>FORNECIMENTO E INSTALAÇÃO DE PORCELANATO VIA DURINI OFF WHITE NATURAL RETIFICADO DIMENSÕES 60x60 CM. REF.: PORTOBELLO OU EQUIVALENTE TÉCNICO</t>
  </si>
  <si>
    <t>CONDULETE DE PVC, TIPO X, COM TAMPA, PARA ELETRODUTO DE PVC SOLDÁVEL DN 25 MM (3/4"), APARENTE - FORNECIMENTO E INSTALAÇÃO.</t>
  </si>
  <si>
    <t>DEMOLIÇÃO DE REVESTIMENTO CERÂMICO, DE FORMA MANUAL, SEM REAPROVEITAMENTO. AF_09/2023</t>
  </si>
  <si>
    <t>REMOÇÃO DE PISO DE MADEIRA (ASSOALHO E BARROTE), DE FORMA MANUAL, SEM REAPROVEITAMENTO. AF_09/2023</t>
  </si>
  <si>
    <t>REDE DE LÓGICA E TELEFÔNIA</t>
  </si>
  <si>
    <t>TRANSPORTES E DESLOCAMENTOS DOS EQUIPAMENTOS A SEREM INSTALADOS, INCLUINDO TRANSPORTE VERTICAL E HORIZONTAL ATÉ O PONTO DEFINITIVO DE INSTALAÇÃO</t>
  </si>
  <si>
    <t>EXECUÇÃO DE BALANCEAMENTO DE VAZÕES DE AR EM TODOS OS DIFUSORES E GRELHAS DAS REDES DE DUTOS, UTILIZANDO-SE ANEMÔMETRO DIGITAL AFERIDO E COM BOA PRECISÃO. AS MEDIÇÕES DEVERÃO SER ORGANIZADAS EM RELATÓRIO, A SER SUBMETIDO A FISCALIZAÇÃO.</t>
  </si>
  <si>
    <t>START-UP GLOBAL DA INSTALAÇÃO, COMPREENDENDO TESTES, AJUSTES, BALANCEAMENTOS, TREINAMENTO DE PESSOAL, PROGRAMAÇÃO DO SISTEMA, EMISSÃO DE DOCUMENTOS, ENTRE OUTROS TRÂMITES NECESSÁRIOS AO BOM FUNCIONAMENTO DA INSTALAÇÃO. DEVERÁ SER CONFECCIONADO UM RELATÓRIO COMPLETO, COM TODAS AS MEDIÇÕES IMPORTANTES A SER SUBMETIDO À FISCALIZAÇÃO PARA APROVAÇÃO.</t>
  </si>
  <si>
    <t>H</t>
  </si>
  <si>
    <t>PLACA PIAL 10x5CM COM UM FURO CENTRAL</t>
  </si>
  <si>
    <t>TAPUME COM COMPENSADO DE MADEIRA. AF_03/2024</t>
  </si>
  <si>
    <t>RECEPTIVO</t>
  </si>
  <si>
    <t>REMOÇÃO DE TELHAS DE FIBROCIMENTO METÁLICA E CERÂMICA, DE FORMA MECANIZADA, COM USO DE GUINDASTE, SEM REAPROVEITAMENTO. AF_09/2023</t>
  </si>
  <si>
    <t>DEMOLIÇÃO DE ALVENARIA DE TIJOLO MACIÇO, DE FORMA MANUAL, SEM REAPROVEITAMENTO. AF_09/2023</t>
  </si>
  <si>
    <t>DESMONTAGEM E REMOCAO DE PAINEIS DE DIVISORIAS DE MADEIRA</t>
  </si>
  <si>
    <t>DEMOLIÇÃO DE REVESTIMENTO CERÂMICO, DE FORMA MECANIZADA COM MARTELETE, SEM REAPROVEITAMENTO. AF_09/2023</t>
  </si>
  <si>
    <t>REMOÇÃO DE VIDRO LISO COMUM DE ESQUADRIA COM BAGUETE DE ALUMÍNIO OU PVC. AF_01/2021</t>
  </si>
  <si>
    <t>REMOÇÃO DE RODAPÉ EM MADEIRA</t>
  </si>
  <si>
    <t>RETIRADA TOLDO</t>
  </si>
  <si>
    <t>1.1.2</t>
  </si>
  <si>
    <t>1.1.2.1.1</t>
  </si>
  <si>
    <t>1.1.2.1.2</t>
  </si>
  <si>
    <t>1.1.2.1.3</t>
  </si>
  <si>
    <t>FITA ZEBRADA DE SINALIZAÇÃO DE AREA</t>
  </si>
  <si>
    <t>1.1.2.1</t>
  </si>
  <si>
    <t>ESTRUTURA METÁLICA</t>
  </si>
  <si>
    <t>CANTONEIRA LAMINADA 2"x3/16" - FORNECIMENTO E INSTALAÇÃO</t>
  </si>
  <si>
    <t>PERFIL UCD EM AÇO ASTM A-36 SEÇÃO UCD 75X40X2,25MM - FORNECIMENTO E INSTALAÇÃO</t>
  </si>
  <si>
    <t>PERFIL UCDe EM AÇO ASTM A-36 SEÇÃO UCD 70X40X15X1,20MM - FORNECIMENTO E INSTALAÇÃO</t>
  </si>
  <si>
    <t>PERFIL UCDe EM AÇO ASTM A-36 SEÇÃO UCDe 100x50x17x2,25MM - FORNECIMENTO E INSTALAÇÃO</t>
  </si>
  <si>
    <t>PERFIL UCDe EM AÇO ASTM A-36 SEÇÃO UCDe 100x40x17x1,20MM - FORNECIMENTO E INSTALAÇÃO</t>
  </si>
  <si>
    <t>PERFIL UCDe EM AÇO ASTM A-36 SEÇÃO UCDe 200x75x25x2,65MM - FORNECIMENTO E INSTALAÇÃO</t>
  </si>
  <si>
    <t>CHAPA DE ACO, ASTM A36, E = 3/16 " 4,75 KG/M2 - FORNECIMENTO E INSTALAÇÃO</t>
  </si>
  <si>
    <t>CHAPA DE ACO GROSSA, ASTM A36, E = 5/8 " (15,88 MM) 124,49 KG/M2 - FORNECIMENTO E INSTALAÇÃO</t>
  </si>
  <si>
    <t>CHUMBADOR MECÂNICO 5/16"X2" - FORNECIMENTO E INSTALAÇÃO</t>
  </si>
  <si>
    <t>CHUMBADOR MECÂNICO 1/2"X89MM - FORNECIMENTO E INSTALAÇÃO</t>
  </si>
  <si>
    <t>FORNECIMENTO E INSTALAÇÃO DE PARAFUSO AUTOBROCANTE COM VEDAÇÃO EPDM 14X7/8''</t>
  </si>
  <si>
    <t>FORNECIMENTO E INSTALAÇÃO DE PARAFUSO AUTOBROCANTE COM VEDAÇÃO EPDM 12X2.3/8''</t>
  </si>
  <si>
    <t>FORNECIMENTO E INSTALAÇÃO DE PERFIL TUBULAR, ASTM A36, SEÇÃO QUADRADA  80X80X2,65MM</t>
  </si>
  <si>
    <t>FACHADA</t>
  </si>
  <si>
    <t>FORNECIMENTO E INSTALAÇÃO DE BRISES METÁLICOS</t>
  </si>
  <si>
    <t>2.2</t>
  </si>
  <si>
    <t>2.2.1</t>
  </si>
  <si>
    <t>GESSO ACARTONADO - DRYWALL</t>
  </si>
  <si>
    <t>PAREDE COM SISTEMA EM CHAPAS DE GESSO PARA DRYWALL, USO INTERNO, COM DUAS FACES DUPLAS E ESTRUTURA METÁLICA COM GUIAS DUPLAS PARA PAREDES COM ÁREA LÍQUIDA MAIOR OU IGUAL A 6 M2, COM VÃOS. AF_07/2023_PS</t>
  </si>
  <si>
    <t>2.3</t>
  </si>
  <si>
    <t>2.3.1</t>
  </si>
  <si>
    <t>2.3.1.1</t>
  </si>
  <si>
    <t>2.3.1.2</t>
  </si>
  <si>
    <t>2.3.1.3</t>
  </si>
  <si>
    <t>ESQUADRIAS DE ALUMINIO</t>
  </si>
  <si>
    <t>FORNECIMENTO E INSTALAÇÃO DE PORTA EM CHAPA LISA DE ALUMÍNIO, TIPO VAI-VEM, COM VISOR DE VIDRO, INCLUSIVE DOBRADIÇA</t>
  </si>
  <si>
    <t>FORNECIMENTO E INSTALAÇÃO DE PORTA DE ALUMINIO 1 FOLHA DE CORRER</t>
  </si>
  <si>
    <t>PORTA DE ALUMINIO BALCAO 215X200 4 FOLHAS COM VIDRO LISO</t>
  </si>
  <si>
    <t>JANELA MAXIM AR, EM ALUMINIO PERFIL 2,19X0,72 M (A X L), ACABAMENTO PRETO, FERRAGENS, VIDRO, EXCLUSIVE ALIZAR, ACABAMENTO E CONTRAMARCO E BANDEIRA FIXA - FORNECIMENTO E INSTALAÇÃO.</t>
  </si>
  <si>
    <t>JANELA MAXIM AR, EM ALUMINIO PERFIL 1,69X0,62 M (A X L), ACABAMENTO PRETO, FERRAGENS, VIDRO, EXCLUSIVE ALIZAR, ACABAMENTO E CONTRAMARCO E BANDEIRA FIXA - FORNECIMENTO E INSTALAÇÃO.</t>
  </si>
  <si>
    <t>JANELA MAXIM AR, EM ALUMINIO PERFIL 1,69X0,59 M (A X L), ACABAMENTO PRETO, FERRAGENS, VIDRO, EXCLUSIVE ALIZAR, ACABAMENTO E CONTRAMARCO E BANDEIRA FIXA - FORNECIMENTO E INSTALAÇÃO.</t>
  </si>
  <si>
    <t>JANELA MAXIM AR, EM ALUMINIO PERFIL 2,19X0,73 M (A X L), ACABAMENTO PRETO, FERRAGENS, VIDRO, EXCLUSIVE ALIZAR, ACABAMENTO E CONTRAMARCO E BANDEIRA FIXA - FORNECIMENTO E INSTALAÇÃO.</t>
  </si>
  <si>
    <t>JANELA MAXIM AR, EM ALUMINIO PERFIL 2,19X0,71 M (A X L), ACABAMENTO PRETO, FERRAGENS, VIDRO, EXCLUSIVE ALIZAR, ACABAMENTO E CONTRAMARCO E BANDEIRA FIXA - FORNECIMENTO E INSTALAÇÃO.</t>
  </si>
  <si>
    <t>JANELA DE CORRER DUAS FOLHAS, EM ALUMINIO PERFIL 1,40X1,30 M (A X L), ACABAMENTO PRETO, FERRAGENS, VIDRO - FORNECIMENTO E INSTALAÇÃO.</t>
  </si>
  <si>
    <t>JANELA MAXIM AR, EM ALUMINIO PERFIL 2,97X1,26 M (A X L), ACABAMENTO PRETO, FERRAGENS, VIDRO, EXCLUSIVE ALIZAR, ACABAMENTO E CONTRAMARCO E BANDEIRA FIXA - FORNECIMENTO E INSTALAÇÃO.</t>
  </si>
  <si>
    <t>JANELA MAXIM AR, EM ALUMINIO PERFIL 2,97X0,93 M (A X L), ACABAMENTO PRETO, FERRAGENS, VIDRO, EXCLUSIVE ALIZAR, ACABAMENTO E CONTRAMARCO E BANDEIRA FIXA - FORNECIMENTO E INSTALAÇÃO.</t>
  </si>
  <si>
    <t>ESQUADRIAS DE VIDRO</t>
  </si>
  <si>
    <t>FORNECIMENTO E INSTALAÇÃO DE PORTA ALUMINIO, COM VIDRO, 4 FOLHAS DE CORRER ANODIZADO NATURAL</t>
  </si>
  <si>
    <t>2.4</t>
  </si>
  <si>
    <t>2.4.1</t>
  </si>
  <si>
    <t>2.4.1.1</t>
  </si>
  <si>
    <t xml:space="preserve">COBERTURA  </t>
  </si>
  <si>
    <t>TELHAMENTO COM TELHA METÁLICA TERMOACÚSTICA E = 30 MM, COM ATÉ 2 ÁGUAS, INCLUSO IÇAMENTO. AF_07/2019</t>
  </si>
  <si>
    <t>TOLDO REMOVIVEL REVESTIDO POLIVINIL COM ESTRUTURA METALICA</t>
  </si>
  <si>
    <t>PINGADEIRA CONCRETO PARA TOPO DE MUROS 0,20M</t>
  </si>
  <si>
    <t>2.5</t>
  </si>
  <si>
    <t>2.5.1</t>
  </si>
  <si>
    <t>2.5.1.1</t>
  </si>
  <si>
    <t>2.5.1.2</t>
  </si>
  <si>
    <t>PREPARO DE PAREDE COM MASSA PVA + FUNDO PREPARADOR</t>
  </si>
  <si>
    <t>2.5.2</t>
  </si>
  <si>
    <t>2.5.2.1</t>
  </si>
  <si>
    <t>2.5.2.4</t>
  </si>
  <si>
    <t>2.5.2.5</t>
  </si>
  <si>
    <t>PINTURAS INTERNAS</t>
  </si>
  <si>
    <t>APLICAÇÃO DE FUNDO SELADOR LATEX PVA EM PAREDES, UMA DEMÃO.</t>
  </si>
  <si>
    <t>2.5.3</t>
  </si>
  <si>
    <t>2.5.3.1</t>
  </si>
  <si>
    <t>REVESTIMENTOS CERÂMICOS INTERNOS E EXTERNOS</t>
  </si>
  <si>
    <t>FORNECIMENTO E INSTALAÇÃO DE PORCELANATO ESMALTADO 30X60CM USO INTERNO, COR , RETIFICADO, SUPERFÍCIE NATURAL, REJUNTE EPÓXI COR BRANCO PLATINA. REF.: CETIM BIANCO LINE CÓDIGO 204315E OU EQUIVALENTE TÉCNICO</t>
  </si>
  <si>
    <t>LOUÇAS E METAIS</t>
  </si>
  <si>
    <t>SABONETEIRA PLASTICA TIPO DISPENSER PARA SABONETE LIQUIDO COM RESERVATORIO 800 A 1500 ML, INCLUSO FIXAÇÃO. AF_01/2020.</t>
  </si>
  <si>
    <t xml:space="preserve">DISPENSER DE PAPEL TOALHA INTERFOLHADO COR  BRANCO </t>
  </si>
  <si>
    <t>2.6</t>
  </si>
  <si>
    <t>2.6.1</t>
  </si>
  <si>
    <t>2.6.1.1</t>
  </si>
  <si>
    <t>REVESTIMENTOS E PISOS INTERNOS</t>
  </si>
  <si>
    <t>RODAPÉ</t>
  </si>
  <si>
    <t>2.7</t>
  </si>
  <si>
    <t>2.7.1</t>
  </si>
  <si>
    <t>2.7.1.1</t>
  </si>
  <si>
    <t>ISOLANTE TÉRMICO FLEXÍVEL EM ESPUMA ELASTOMÉRICA, ESPESSURA 9 MM - FORNECIMENTO E INSTALAÇÃO</t>
  </si>
  <si>
    <t>2.7.2</t>
  </si>
  <si>
    <t>2.7.2.1</t>
  </si>
  <si>
    <t>PVC RÍGIDO NORMAL E CONEXÕES</t>
  </si>
  <si>
    <t>2.7.3</t>
  </si>
  <si>
    <t>2.7.3.1</t>
  </si>
  <si>
    <t>PLUVIAL</t>
  </si>
  <si>
    <t>2.8</t>
  </si>
  <si>
    <t>2.8.1</t>
  </si>
  <si>
    <t>2.8.1.1</t>
  </si>
  <si>
    <t>(QDAC) QUADRO DE DISTRIBUIÇÃO DE SOBREPOR OU EMBUTIDO ENSAIADOS CONFORME A IEC 61439 COM BARRAMENTO E ESPAÇO PARA DISJUNTOR GERAL E PARCIAIS DIN CONFORME PROJETO</t>
  </si>
  <si>
    <t>(QDLT-T) QUADRO DE DISTRIBUIÇÃO DE SOBREPOR OU EMBUTIDO ENSAIADOS CONFORME A IEC 61439 COM BARRAMENTO E ESPAÇO PARA DISJUNTOR GERAL E PARCIAIS DIN CONFORME PROJETO</t>
  </si>
  <si>
    <t>2.8.2</t>
  </si>
  <si>
    <t>2.8.2.1</t>
  </si>
  <si>
    <t>2.8.2.2</t>
  </si>
  <si>
    <t>2.8.3</t>
  </si>
  <si>
    <t>2.8.3.1</t>
  </si>
  <si>
    <t>2.8.3.2</t>
  </si>
  <si>
    <t>LUMINÁRIA RETANGULAR DE SOBREPOR, DIMENSÕES 1240X243MM, PARA DUAS LAMPADAS T16. REF ITAIM 3005 OU EQUIVALENTE TÉCNICO</t>
  </si>
  <si>
    <t>LUMINÁRIA QUADRADA LED DE EMBUTIR EM CORPO EM CHAPA DE AÇO TRATADA COM ACABAMENTO E PINTURA ELETROSTÁTICA NA COR BRANCA, DIMENSÕES 625X625MM, POTÊNCIA INDICADA EM PLANTA, TEMPERATURA DE COR 4000K.</t>
  </si>
  <si>
    <t>LUMINÁRIA QUADRADA LED DE EMBUTIR EM CORPO EM CHAPA DE AÇO TRATADA COM ACABAMENTO E PINTURA ELETROSTÁTICA NA COR BRANCA, DIMENSÕES 295X295MM, POTÊNCIA 24W, 1845LM, TEMPERATURA DE COR 4000K. REF.: ITAIM MINOTAURO EVO PE</t>
  </si>
  <si>
    <t>BLOCO AUTONOMO P/ SINALIZACAO DE SAIDA DE EMERGÊNCIA DE TETO</t>
  </si>
  <si>
    <t>TOMADA DE REDE RJ45 - FORNECIMENTO E INSTALAÇÃO</t>
  </si>
  <si>
    <t>2.9</t>
  </si>
  <si>
    <t>2.9.1</t>
  </si>
  <si>
    <t>2.9.1.1</t>
  </si>
  <si>
    <t>EXTINTOR PO QUIMICO SECO ABC 4kg NBR 15808:2017</t>
  </si>
  <si>
    <t>2.9.2</t>
  </si>
  <si>
    <t>2.9.2.1</t>
  </si>
  <si>
    <t>PLACA FOTOLUMINESCENTE SAIDA DE EMERGENCIA PVC 2MM 15x30CM</t>
  </si>
  <si>
    <t>2.10</t>
  </si>
  <si>
    <t>2.10.1</t>
  </si>
  <si>
    <t>2.10.1.1</t>
  </si>
  <si>
    <t>2.10.1.2</t>
  </si>
  <si>
    <t>2.10.2</t>
  </si>
  <si>
    <t>2.10.2.1</t>
  </si>
  <si>
    <t>2.10.3</t>
  </si>
  <si>
    <t>2.10.3.1</t>
  </si>
  <si>
    <t>2.10.3.2</t>
  </si>
  <si>
    <t>TUBO DE COBRE PARA REFRIGERAÇÃO, ESP. PAREDE 0,79 MM Ø7/8", INCLUINDO SUPORTES, SOLDA E ACESSÓRIOS PARA INSTALAÇÃO, COM ISOLAMENTO EM ESPUMA ELASTOMÉRICA - REF. ARMAFLEX OU EQUIVALENTE TÉCNICO - FORNECIMENTO E INSTALAÇÃO</t>
  </si>
  <si>
    <t>TUBO DE COBRE PARA REFRIGERAÇÃO, ESP. PAREDE 0,79 MM Ø3/8", INCLUINDO SUPORTES, SOLDA E ACESSÓRIOS PARA INSTALAÇÃO, COM ISOLAMENTO EM ESPUMA ELASTOMÉRICA - REF. ARMAFLEX OU EQUIVALENTE TÉCNICO - FORNECIMENTO E INSTALAÇÃO</t>
  </si>
  <si>
    <t>2.10.4</t>
  </si>
  <si>
    <t>2.10.4.1</t>
  </si>
  <si>
    <t>VENTILADORES</t>
  </si>
  <si>
    <t>2.10.4.2</t>
  </si>
  <si>
    <t>GRELHAS E VENEZIANAS</t>
  </si>
  <si>
    <t>VENEZIANA DE AR EXTERNO EM PERFIS DE ALUMÍNIO EXTRUDADO, COM UMA TELA MONTADA ATRÁS DAS ALETAS HORIZONTAIS FIXAS. A DISTÂNCIA ENTRE ALETAS É 60 MM NA VERSÃO TAE. PODEM SER FORNECIDAS COM VÁRIOS OPCIONAIS, COMO FILTRO E REGISTRO CONTROLADOR DE VAZÃO,  LXH (300X150)MM - REF.: MODELO AWK DA TROX, OU EQUIVALENTE TÉCNICO</t>
  </si>
  <si>
    <t>2.10.5</t>
  </si>
  <si>
    <t>2.10.5.1</t>
  </si>
  <si>
    <t>2.10.6</t>
  </si>
  <si>
    <t>2.10.6.2</t>
  </si>
  <si>
    <t>2.10.6.3</t>
  </si>
  <si>
    <t>AMORTECEDOR DE IMPACTO E VIBRAÇÃO, TIPO COXIM DE BORRACHA, DIMENSÕES Ø50X50MM, C/ PARAFUSO DE AJUSTE ATÉ 3/8'', CAPACIDADE ATÉ 150KG - FORNECIMENTO E INSTALAÇÃO</t>
  </si>
  <si>
    <t>3.3</t>
  </si>
  <si>
    <t>2.3.2</t>
  </si>
  <si>
    <t>2.3.2.1</t>
  </si>
  <si>
    <t xml:space="preserve">      PARCELA 03</t>
  </si>
  <si>
    <t xml:space="preserve">      PARCELA 04</t>
  </si>
  <si>
    <t>ENGENHEIRO CIVIL DE OBRA PLENO COM ENCARGOS COMPLEMENTARES</t>
  </si>
  <si>
    <t>2.1.3</t>
  </si>
  <si>
    <t>2.1.4</t>
  </si>
  <si>
    <t>2.1.5</t>
  </si>
  <si>
    <t>2.1.6</t>
  </si>
  <si>
    <t>2.1.7</t>
  </si>
  <si>
    <t>2.1.8</t>
  </si>
  <si>
    <t>2.1.9</t>
  </si>
  <si>
    <t>2.1.10</t>
  </si>
  <si>
    <t>2.1.11</t>
  </si>
  <si>
    <t>2.1.12</t>
  </si>
  <si>
    <t>2.2.2</t>
  </si>
  <si>
    <t>2.2.3</t>
  </si>
  <si>
    <t>2.3.1.4</t>
  </si>
  <si>
    <t>2.3.1.5</t>
  </si>
  <si>
    <t>2.3.1.6</t>
  </si>
  <si>
    <t>2.3.1.7</t>
  </si>
  <si>
    <t>2.3.1.8</t>
  </si>
  <si>
    <t>2.3.1.9</t>
  </si>
  <si>
    <t>2.3.1.10</t>
  </si>
  <si>
    <t>2.3.1.11</t>
  </si>
  <si>
    <t>2.3.1.12</t>
  </si>
  <si>
    <t>2.3.1.13</t>
  </si>
  <si>
    <t>2.3.1.14</t>
  </si>
  <si>
    <t>2.3.1.15</t>
  </si>
  <si>
    <t>2.3.1.16</t>
  </si>
  <si>
    <t>2.3.2.1.1</t>
  </si>
  <si>
    <t>BRISES METÁLICOS</t>
  </si>
  <si>
    <t>FORNECIMENTO E INSTALAÇÃO DO SISTEMA DE FACHADA VENTILADA, COMPOSTO POR PERFIS DE ALUMINIO ANCORADOS EM SUBSTRUTURA DE VERTICAIS EM ALUMINIO</t>
  </si>
  <si>
    <t>PORCELANATO ESMALTADO TERRACOTTA 20X120CM, RETIFICADO, REF: PORTOBELLO CÓDIGO  204155E OU EQUIVALENTE TÉCNICO</t>
  </si>
  <si>
    <t>PORCELANATO ESMALTADO BRASILIA CONCRETO CINZA 20X120CM, RETIFICADO, REF: PORTOBELLO OU EQUIVALENTE TÉCNICO</t>
  </si>
  <si>
    <t>2.5.2.2</t>
  </si>
  <si>
    <t>2.5.2.3</t>
  </si>
  <si>
    <t>2.5.2.6</t>
  </si>
  <si>
    <t>2.5.2.7</t>
  </si>
  <si>
    <t>2.5.2.8</t>
  </si>
  <si>
    <t>2.5.2.9</t>
  </si>
  <si>
    <t>2.5.2.10</t>
  </si>
  <si>
    <t>2.5.2.11</t>
  </si>
  <si>
    <t>2.5.2.12</t>
  </si>
  <si>
    <t>2.5.2.13</t>
  </si>
  <si>
    <t>2.5.2.14</t>
  </si>
  <si>
    <t>2.5.2.15</t>
  </si>
  <si>
    <t>2.6.1.2</t>
  </si>
  <si>
    <t>2.6.1.3</t>
  </si>
  <si>
    <t>2.7.1.2</t>
  </si>
  <si>
    <t>2.7.1.3</t>
  </si>
  <si>
    <t>2.7.2.2</t>
  </si>
  <si>
    <t>2.7.2.3</t>
  </si>
  <si>
    <t>2.7.2.4</t>
  </si>
  <si>
    <t>PINTURA LÁTEX ACRÍLICA PREMIUM, APLICAÇÃO MANUAL EM TETO, DUAS DEMÃOS - BRANCO FOSCO</t>
  </si>
  <si>
    <t>2.7.4</t>
  </si>
  <si>
    <t>2.7.4.1</t>
  </si>
  <si>
    <t>FORRO EM DRYWALL, PARA AMBIENTES COMERCIAIS, INCLUSIVE ESTRUTURA BIRECIONAL DE FIXAÇÃO</t>
  </si>
  <si>
    <t>2.7.5</t>
  </si>
  <si>
    <t>2.7.5.1</t>
  </si>
  <si>
    <t>2.7.5.2</t>
  </si>
  <si>
    <t>2.7.5.3</t>
  </si>
  <si>
    <t>2.7.6</t>
  </si>
  <si>
    <t>2.7.6.1</t>
  </si>
  <si>
    <t>2.7.6.2</t>
  </si>
  <si>
    <t>PISO VINILICO EM REGUA REF VINILICO TARKETT</t>
  </si>
  <si>
    <t>RODAPÉ CERÂMICO DE 7CM DE ALTURA COM PLACAS TIPO ESMALTADA EXTRA DE DIMENSÕES 60X60CM</t>
  </si>
  <si>
    <t>RODAPÉ EM POLIESTIRENO, ALTURA 5 CM</t>
  </si>
  <si>
    <t>2.9.1.1.1</t>
  </si>
  <si>
    <t>2.9.1.1.2</t>
  </si>
  <si>
    <t>2.9.1.1.3</t>
  </si>
  <si>
    <t>ÁGUA FRIA</t>
  </si>
  <si>
    <t>PVC DRENO</t>
  </si>
  <si>
    <t>2.9.1.2</t>
  </si>
  <si>
    <t>2.9.1.2.1</t>
  </si>
  <si>
    <t>2.9.1.2.2</t>
  </si>
  <si>
    <t>PVC ÁGUA FRIA</t>
  </si>
  <si>
    <t>JOELHO 45 GRAUS, PVC, SOLDÁVEL, DN 25MM, INSTALADO EM RAMAL DE DISTRIBUIÇÃO DE ÁGUA - FORNECIMENTO E INSTALAÇÃO</t>
  </si>
  <si>
    <t>JOELHO 90 GRAUS COM BUCHA DE LATÃO, PVC, ROSCÁVEL, DN 3/4 X 1/2" - ÁGUA FRIA - FORNECIMENTO E INSTALAÇÃO</t>
  </si>
  <si>
    <t>PVC ÁGUA FRIA POTÁVEL</t>
  </si>
  <si>
    <t>2.9.1.3</t>
  </si>
  <si>
    <t>2.9.1.3.1</t>
  </si>
  <si>
    <t>JOELHO 90 GRAUS, PVC, SERIE NORMAL, ESGOTO PREDIAL, DN 50 MM, JUNTA ELÁSTICA, FORNECIDO E INSTALADO EM RAMAL DE DESCARGA OU RAMAL DE ESGOTO SANITÁRIO</t>
  </si>
  <si>
    <t>2.9.2.1.1</t>
  </si>
  <si>
    <t>2.9.2.1.2</t>
  </si>
  <si>
    <t>2.9.2.1.3</t>
  </si>
  <si>
    <t>TUBO PVC, SÉRIE R, ÁGUA PLUVIAL, DN 50 MM, FORNECIDO E INSTALADO EM RAMAL DE ENCAMINHAMENTO</t>
  </si>
  <si>
    <t>TUBO PVC, SÉRIE R, ÁGUA PLUVIAL, DN 100 MM, FORNECIDO E INSTALADO EM RAMAL DE ENCAMINHAMENTO</t>
  </si>
  <si>
    <t>TUBO PVC, SÉRIE R, ÁGUA PLUVIAL, DN 150 MM, FORNECIDO E INSTALADO EM RAMAL DE ENCAMINHAMENTO</t>
  </si>
  <si>
    <t>JOELHO 45 GRAUS, PVC, SERIE R, ÁGUA PLUVIAL, DN 100 MM, JUNTA ELÁSTICA, FORNECIDO E INSTALADO EM RAMAL DE ENCAMINHAMENTO</t>
  </si>
  <si>
    <t>JOELHO 90 GRAUS, PVC, SERIE R, ÁGUA PLUVIAL, DN 100 MM, JUNTA ELÁSTICA, FORNECIDO E INSTALADO EM RAMAL DE ENCAMINHAMENTO</t>
  </si>
  <si>
    <t>JUNÇÃO SIMPLES, PVC, SERIE R, ÁGUA PLUVIAL, DN 100 X 100 MM, JUNTA ELÁSTICA, FORNECIDO E INSTALADO EM RAMAL DE ENCAMINHAMENTO</t>
  </si>
  <si>
    <t>CURVA 45 GRAUS, PVC, SERIE R, ÁGUA PLUVIAL, DN 100 MM, JUNTA ELÁSTICA, FORNECIDO E INSTALADO EM RAMAL DE ENCAMINHAMENTO</t>
  </si>
  <si>
    <t>CURVA 90 GRAUS, PVC, SERIE R, ÁGUA PLUVIAL, DN 100 MM, JUNTA ELÁSTICA, FORNECIDO E INSTALADO EM RAMAL DE ENCAMINHAMENTO</t>
  </si>
  <si>
    <t>TÊ, PVC, SERIE R, ÁGUA PLUVIAL, DN 100 X 100 MM, JUNTA ELÁSTICA, FORNECIDO E INSTALADO EM RAMAL DE ENCAMINHAMENTO</t>
  </si>
  <si>
    <t>CAP, PVC, SERIE R, ÁGUA PLUVIAL, DN 100 MM, JUNTA ELÁSTICA, FORNECIDO E INSTALADO EM RAMAL DE ENCAMINHAMENTO</t>
  </si>
  <si>
    <t>CURVA 45 GRAUS, PVC, SERIE R, ÁGUA PLUVIAL, DN 50 MM, JUNTA ELÁSTICA, FORNECIDO E INSTALADO EM RAMAL DE ENCAMINHAMENTO</t>
  </si>
  <si>
    <t>CURVA 90 GRAUS, PVC, SERIE R, ÁGUA PLUVIAL, DN 50 MM, JUNTA ELÁSTICA, FORNECIDO E INSTALADO EM RAMAL DE ENCAMINHAMENTO</t>
  </si>
  <si>
    <t>JOELHO 45 GRAUS, PVC, SERIE R, ÁGUA PLUVIAL, DN 50 MM, JUNTA ELÁSTICA, FORNECIDO E INSTALADO EM RAMAL DE ENCAMINHAMENTO</t>
  </si>
  <si>
    <t>RALO HEMISFERICO 100mm PVC (RALO ABACAXI)</t>
  </si>
  <si>
    <t>2.10.2.2</t>
  </si>
  <si>
    <t>2.10.2.3</t>
  </si>
  <si>
    <t>2.10.2.4</t>
  </si>
  <si>
    <t>2.10.2.5</t>
  </si>
  <si>
    <t>2.10.2.6</t>
  </si>
  <si>
    <t>2.10.2.7</t>
  </si>
  <si>
    <t>2.10.2.8</t>
  </si>
  <si>
    <t>2.10.2.9</t>
  </si>
  <si>
    <t>ELETRODUTO FLEXÍVEL CORRUGADO, PVC, DN 20 MM (1/2"), PARA CIRCUITOS TERMINAIS, INSTALADO EM PAREDE - FORNECIMENTO E INSTALAÇÃO.</t>
  </si>
  <si>
    <t>ELETROCALHA METÁLICA PERFURADA C 100X100X3000 MM, INCLUSO CONEXÕES - FORNECIMENTO E INSTALAÇÃO</t>
  </si>
  <si>
    <t xml:space="preserve">SEPTO PARA ELETROCALHA PERFURADA TIPO C 100mmx3000mm </t>
  </si>
  <si>
    <t>2.10.3.3</t>
  </si>
  <si>
    <t>CABO DE COBRE FLEXÍVEL ISOLADO, 2,5 MM², ANTI-CHAMA 450/750 V, PARA CIRCUITOS TERMINAIS - FORNECIMENTO E INSTALAÇÃO</t>
  </si>
  <si>
    <t>CABO DE COBRE FLEXÍVEL ISOLADO, 6 MM², ANTI-CHAMA 450/750 V, PARA CIRCUITOS TERMINAIS - FORNECIMENTO E INSTALAÇÃO</t>
  </si>
  <si>
    <t>CABO DE COBRE FLEXÍVEL ISOLADO, 16 MM², ANTI-CHAMA 450/750 V, PARA CIRCUITOS TERMINAIS - FORNECIMENTO E INSTALAÇÃO</t>
  </si>
  <si>
    <t>2.10.4.3</t>
  </si>
  <si>
    <t>2.10.4.4</t>
  </si>
  <si>
    <t>2.10.4.5</t>
  </si>
  <si>
    <t>2.10.4.6</t>
  </si>
  <si>
    <t>TOMADA (1 MÓDULO), 2P+T 10 A, SEM SUPORTE E SEM PLACA - FORNECIMENTO E INSTALAÇÃO</t>
  </si>
  <si>
    <t>2.10.5.2</t>
  </si>
  <si>
    <t>2.10.5.3</t>
  </si>
  <si>
    <t>2.10.5.4</t>
  </si>
  <si>
    <t>2.10.5.5</t>
  </si>
  <si>
    <t>2.10.6.1</t>
  </si>
  <si>
    <t>2.10.6.1.1</t>
  </si>
  <si>
    <t xml:space="preserve">2.10.6.2.1 </t>
  </si>
  <si>
    <t>2.10.6.3.1</t>
  </si>
  <si>
    <t>2.10.6.3.2</t>
  </si>
  <si>
    <t>2.11</t>
  </si>
  <si>
    <t>2.11.1</t>
  </si>
  <si>
    <t>2.11.1.1</t>
  </si>
  <si>
    <t>2.11.2</t>
  </si>
  <si>
    <t>2.11.2.1</t>
  </si>
  <si>
    <t>2.12</t>
  </si>
  <si>
    <t>2.12.1</t>
  </si>
  <si>
    <t>2.12.2</t>
  </si>
  <si>
    <t>2.12.2.1</t>
  </si>
  <si>
    <t>2.12.3</t>
  </si>
  <si>
    <t>2.12.3.1</t>
  </si>
  <si>
    <t>INSTALAÇÃO DE VENTILADOR CENTRÍFUGO EM LINHA, PARA DUTO - D=200MM  - DADOS TÉCNICOS: PRESSÃO EST. - 15 MMCA, VAZÃO DE PROJETO: 810 M³/H.   MODELO DE REF.: TD-1000/250 SILENT DA SOLER&amp;PALAU, OU EQUIVALENTE -  TENSÃO: 220V-1Ø-60HZ</t>
  </si>
  <si>
    <t>2.12.3.2</t>
  </si>
  <si>
    <t>2.12.4</t>
  </si>
  <si>
    <t>2.12.4.1</t>
  </si>
  <si>
    <t>2.12.4.1.1</t>
  </si>
  <si>
    <t>2.12.4.1.2</t>
  </si>
  <si>
    <t>2.12.5</t>
  </si>
  <si>
    <t>FORNECIMENTO E INSTALAÇÃO DE SUPORTE METALICO TIPO MÃO FRANCESA AÇO INOXIDAVEL 600mm SUPORTA ATÉ 60000BTHUS - 160KGS</t>
  </si>
  <si>
    <t>TRABALHOS EM TERRA</t>
  </si>
  <si>
    <t>ESCAVAÇÕES</t>
  </si>
  <si>
    <t>CONCRETO ARMADO</t>
  </si>
  <si>
    <t>BLOCOS E TIJOLOS</t>
  </si>
  <si>
    <t>FORNECIMENTO E INSTALAÇÃO DE PERFILADO LISO EM CHAPA DE AÇO GALVANIZADA Nº 18, DIMENSÕES 38X38X3000MM</t>
  </si>
  <si>
    <t>LUMINÁRIAS</t>
  </si>
  <si>
    <t>CAMERA DOME FULL HD INFRAVERMELHO MULTI HD VHD 1220DG4</t>
  </si>
  <si>
    <t>EXAUSTORES E VENTILADORES</t>
  </si>
  <si>
    <t>4.1</t>
  </si>
  <si>
    <t>REFORMA ENGENHO</t>
  </si>
  <si>
    <t>RETIRADA DE MARCOS/ADUELAS DE MADEIRA</t>
  </si>
  <si>
    <t>RETIRADA DE PILAR DE MADEIRA</t>
  </si>
  <si>
    <t>4.2</t>
  </si>
  <si>
    <t>AS BUILT</t>
  </si>
  <si>
    <t>4.3</t>
  </si>
  <si>
    <t>REATERRO</t>
  </si>
  <si>
    <t>REATERRO MANUAL DE VALAS, COM COMPACTADOR DE SOLOS DE PERCUSSÃO. AF_08/2023</t>
  </si>
  <si>
    <t>m³</t>
  </si>
  <si>
    <t>FUNDAÇÕES RASAS</t>
  </si>
  <si>
    <t>SAPATAS</t>
  </si>
  <si>
    <t>VIGA BALDRAME</t>
  </si>
  <si>
    <t>PILARES</t>
  </si>
  <si>
    <t>COBERTURA</t>
  </si>
  <si>
    <t>LAJE</t>
  </si>
  <si>
    <t>LAJE PRÉ-FABRICADA VIGOTA PROTENDIDA/LAJOTA CERÂMICA - LP 17 (12+5) PARA CAPA COM CONCRETO DE 25MPA</t>
  </si>
  <si>
    <t>TELA ELETROSOLDADA NERVURADA Q92 15x15cm 4,2mm(1,48kg/m2)</t>
  </si>
  <si>
    <t>m²</t>
  </si>
  <si>
    <t>ESTRUTURA MADEIRA</t>
  </si>
  <si>
    <t>FABRICAÇÃO E INSTALAÇÃO DE TESOURA INTEIRA EM MADEIRA, VÃO DE 14 M, PARA TELHA ONDULADA DE FIBROCIMENTO, METÁLICA, PLÁSTICA OU TERMOACÚSTICA, INCLUSO IÇAMENTO.</t>
  </si>
  <si>
    <t>FABRICAÇÃO E INSTALAÇÃO DE TESOURA INTEIRA EM MADEIRA, VÃO DE 12 M, PARA TELHA ONDULADA DE FIBROCIMENTO, METÁLICA, PLÁSTICA OU TERMOACÚSTICA, INCLUSO IÇAMENTO.</t>
  </si>
  <si>
    <t>TRAMA DE MADEIRA COMPOSTA POR TERÇAS PARA TELHADOS DE ATÉ 2 ÁGUAS PARA TELHA ONDULADA DE FIBROCIMENTO, METÁLICA, PLÁSTICA OU TERMOACÚSTICA, INCLUSO TRANSPORTE VERTICAL</t>
  </si>
  <si>
    <t>PORTA DE MADEIRA DE ABRIR SEMI-OCA, REVESTIDA COM LAMINADO MELAMÍNICO, DIMENSÕES 0,90 M X 2,10 M - COMPLETA COM FERRAGENS, FECHADURAS E MAÇANETAS TIPO ALAVANCA, PARA SANITÁRIO PNE, INCLUINDO BATE MACAS EM CHAPA DE INOX ESCOVADO E BARRA DE APOIO EM AÇO INOX (NBR 9050/2015) - FORNECIMENTO E INSTALAÇÃO</t>
  </si>
  <si>
    <t>BARRA DE APOIO PARA BANHEIRO ALUMINIO POLIDO 40cm +PARAFUSO</t>
  </si>
  <si>
    <t>PLACA DE IMPACTO DE PORTA 90x40cm</t>
  </si>
  <si>
    <t>PLACA TATIL BRAILLE/RELEVO ACO INOX 30x20CM PARA PORTAS</t>
  </si>
  <si>
    <t>ESQUADRIAS DE PVC</t>
  </si>
  <si>
    <t>FORNECIMENTO E INSTALAÇÃO DE PORTA FRANCESA DE PVC, ACABAMENTO AMADEIRADO E VIDRO NO CENTRO, DIMENSÕES 1,40 M x 2,10 M</t>
  </si>
  <si>
    <t>FORNECIMENTO E INSTALAÇÃO DE JANELA DE CORRER DUAS FOLHAS, DE PVC COM ACABAMENTO AMADEIRADO E VIDRO, DIMENSÕES 1,40 M x 1,10 M</t>
  </si>
  <si>
    <t>FORNECIMENTO E INSTALAÇÃO DE JANELA MAXIM-AR, DE PVC COM ACABAMENTO AMADEIRADO E VIDRO, DIMENSÕES 0,70 M x 0,70 M</t>
  </si>
  <si>
    <t>ADUELA, MARCO E BATENTE DE MADEIRA</t>
  </si>
  <si>
    <t>ADUELA/MARCO/BATENTE/CAXONETE MADEIRA DE LEI 1,00x2,10m</t>
  </si>
  <si>
    <t>ADUELA/MARCO/BATENTE/CAXONETE MADEIRA DE LEI 090x2,30m</t>
  </si>
  <si>
    <t>TELHA</t>
  </si>
  <si>
    <t>TELHA TRAPEZOIDAL TERMICA SAND. BRANCO NUCLEO PIR 30 MM</t>
  </si>
  <si>
    <t>INSTALAÇÃO DE VIDRO LISO INCOLOR, E = 3 MM</t>
  </si>
  <si>
    <t>CHURRASQUEIRA PREMOLDADA - FORNECIMENTO E INSTALAÇÃO</t>
  </si>
  <si>
    <t>PINTURA INTERNAS E EXTERNAS</t>
  </si>
  <si>
    <t>PINTURA VERNIZ ACRILICO SOBRE BLOCOS CONCRETO 2 DEMAOS</t>
  </si>
  <si>
    <t>REVESTIMENTOS CERÂMICOS</t>
  </si>
  <si>
    <t>FORNECIMENTO E ASSENTAMENTO DE PISO EM PORCELANATO ESMALTADO 60X60CM USO EXTERNO ANTIDERRAPANTE, COR CINZA CONCRETO, RETIFICADO, REJUNTE EPÓXI COR CINZA PLATINA. REF.: PORTOBELLO BRASÍLIA CONCRETO CINZA CÓDIGO 24880 OU EQUIVALENTE TÉCNICO</t>
  </si>
  <si>
    <t>FORNECIMENTO E INSTALAÇÃO DE REVESTIMENTO CERÂMICO BRIT WESTMINSTER 6,5X23 CM, USO EXTERNO REF.: PORTOBELLO OU EQUIVALENTE TÉCNICO</t>
  </si>
  <si>
    <t>FORRO</t>
  </si>
  <si>
    <t>LOUÇAS SANITÁRIAS</t>
  </si>
  <si>
    <t>TORNEIRA DE MESA BICA ALTA IZY 1195 C37 DECA</t>
  </si>
  <si>
    <t>BACIA SANITÁRIA – VOGUE PLUS CONFORTO – COM CAIXA ACOPLADA</t>
  </si>
  <si>
    <t>ACESSÓRIOS SANITÁRIOS</t>
  </si>
  <si>
    <t>BARRA DE APOIO RETA, COMPRIMENTO 80 CM</t>
  </si>
  <si>
    <t>BARRA DE APOIO RETA, COMPRIMENTO 70 CM</t>
  </si>
  <si>
    <t>BARRA DE APOIO RETA, COMPRIMENTO 40CM</t>
  </si>
  <si>
    <t>SABONETEIRA PLASTICA TIPO DISPENSER PARA SABONETE LIQUIDO COM RESERVATORIO REF.: NOBRE CITY (ESPUMA) OU EQUIVALENTE TÉCNICO</t>
  </si>
  <si>
    <t>DISPENSER PARA PAPEL HIGIÊNICO REF.: NOBRE CITY OU EQUIVALENTE TÉCNICO – FORNECIMENTO E INSTALAÇÃO</t>
  </si>
  <si>
    <t>DISPENSER PARA PAPEL TOALHA REF.: NOBRE CITY OU EQUIVALENTE TÉCNICO – FORNECIMENTO E INSTALAÇÃO</t>
  </si>
  <si>
    <t>ESPELHO CRISTAL ESPESSURA 6MM, LAPIDADO E COLADO, DIMENSÕES 100 CM X 50 CM - FORNECIMENTO E INSTALAÇÃO</t>
  </si>
  <si>
    <t>FORNECIMENTO E INSTALAÇÃO DE CABIDE METÁLICO TIPO GANCHO CROMADO</t>
  </si>
  <si>
    <t>BANCADAS</t>
  </si>
  <si>
    <t>BANCADA EM GRANITO POLIDO CINZA, ESP.=2,5CM, APOIADA SOBRE MÃO FRANCESA, COM FURO PARA INSTALAÇÃO DE CUBA</t>
  </si>
  <si>
    <t>CUBA ACO INOX ESCOVADO RETANGULAR 50x40cm</t>
  </si>
  <si>
    <t>REVESTIMENTOS E PISOS INTERNOS E EXTERNOS</t>
  </si>
  <si>
    <t>SOLEIRAS E RODAPÉ</t>
  </si>
  <si>
    <t>RODAPÉ EM PORCELANATO VIA DURINI OFF WHITE NATURAL RETIFICADO. REF.: PORTOBELLO - FORNECIMENTO E INSTALAÇÃO</t>
  </si>
  <si>
    <t>METAIS</t>
  </si>
  <si>
    <t>PVC ACESSÓRIOS</t>
  </si>
  <si>
    <t>ENGATE FLEXÍVEL COBRE CROMADO COM CANOPLA 1/2 - 30CM. FORNECIMENTO E INSTALAÇÃO.</t>
  </si>
  <si>
    <t>PVC RÍGIDO SOLDÁVEL</t>
  </si>
  <si>
    <t>PVC SOLDÁVEL AZUL C/ BUCHA DE LATÃO</t>
  </si>
  <si>
    <t>JOELHO 90 REDUCAO PVC SOLDA/ROSCA DE LATAO 25mmx1/2""</t>
  </si>
  <si>
    <t>RESERVATÓRIO CILÍNDRICO</t>
  </si>
  <si>
    <t>CAIXA DE PASSAGEM</t>
  </si>
  <si>
    <t>CAIXA DE INSPEÇÃO EM PVC 300mm - FORNECIMENTO E INSTALAÇÃO</t>
  </si>
  <si>
    <t>CAIXA SIFONADA, COM GRELHA QUADRADA, PVC, DN 150 X 150 X 50 MM, JUNTA SOLDÁVEL, FORNECIDA E INSTALADA EM RAMAL DE DESCARGA OU EM RAMAL DE ESGOTO SANITÁRIO. AF_08/2022</t>
  </si>
  <si>
    <t>SIFÃO DE COPO PARA PIA E LAVATÓRIO 1" - 1.1/2"</t>
  </si>
  <si>
    <t>VÁLVULA EM PVC PARA LAVATÓRIO, CUBA OU MICTÓRIO, ACABAMENTO BRANCO, ASTRA VL5 (1", COM TAMPA, LADRÃO E CUNHO, COMPLETO) OU SIMILAR - FORNECIMENTO E INSTALACAO</t>
  </si>
  <si>
    <t>PVC ESGOTO</t>
  </si>
  <si>
    <t>CURVA 45 GRAUS LONGA, PVC, SERIE NORMAL, ESGOTO PREDIAL, DN 100 MM, JUNTA ELÁSTICA - FORNECIDO E INSTALADO</t>
  </si>
  <si>
    <t>JUNCAO SIMPLES PVC ESGOTO 100x50mm</t>
  </si>
  <si>
    <t>VEDACAO SAIDA VASO SANITARIO EM PVC 100mm</t>
  </si>
  <si>
    <t>VENTILAÇÃO</t>
  </si>
  <si>
    <t>QUADROS</t>
  </si>
  <si>
    <t>QDFL - QUADRO DE CARGAS DE FORÇA E LUZ DE EMBUTIR ABRIGADO, EM CHAPA METÁLICA, NAS DIMENSÕES DE 590X340X120MM, BARRAMENTO 100A C/ TRILHOS DIN PARA EQUIPAMENTOS, CONF. PROJETO, C/ CONEXÕES, FIXACÕES, IDENTIFICAÇÕES, BARRAMENTOS E ACESSORIOS. REFERÊNCIA: MERKATHO 28DIN</t>
  </si>
  <si>
    <t>DISJUNTORES</t>
  </si>
  <si>
    <t>SISTEMA DE PROTEÇÃO</t>
  </si>
  <si>
    <t>FORNECIMENTO E INSTALAÇÃO DE SISTEMA DE PROTEÇÃO. INCLUSO: 4 PROTETORES CONTRA SURTO (3F) VCL SLIM 45 KA/127 – 230 V COM 4 METROS DE CABOS FLEXÍVEIS</t>
  </si>
  <si>
    <t>INFRAESTRUTURA</t>
  </si>
  <si>
    <t>CONDULETE DE PVC, TIPO X, COM TAMPA, PARA ELETRODUTO DE PVC SOLDÁVEL 3/4", APARENTE - FORNECIMENTO E INSTALAÇÃO.</t>
  </si>
  <si>
    <t>CONDULETE DE PVC, TIPO X, PARA ELETRODUTO DE PVC SOLDÁVEL DN 32 MM COM TAMPA - FORNECIMENTO E INSTALAÇÃO</t>
  </si>
  <si>
    <t>CABO COBRE NU 50,0 MM2 - FORNECIMENTO E INSTALAÇÃO</t>
  </si>
  <si>
    <t>PLACA (ESPELHO) 1 POSTO HORIZONTAL 4x2 PIAL PLUS</t>
  </si>
  <si>
    <t>INTERRUPTOR DIFERENCIAL TETRAPOLAR 4 x 40 A / 30 MA - FORNECIMENTO E INSTALAÇÃO</t>
  </si>
  <si>
    <t>ILUMINAÇÃO</t>
  </si>
  <si>
    <t>LUMINÁRIA HERMÉTICA 1272X145 MM, PARA 2 LÂMPADAS T5, INSTALAÇÃO EM PERFILADO OU TETO. REF.: ITAIM LPT27 OU SIMILAR</t>
  </si>
  <si>
    <t>LUMINÁRIA EMBUTIR - MOD. REF. DORAH - E MQ 1XLED 19W - FORNECIMENTO E INSTALAÇÃO</t>
  </si>
  <si>
    <t>LUMINÁRIA TIPO ARANDELA ALUMÍNIO 2 FOCOS EXTERNA, PROTEÇÃO IP44 FRONTAL - REF. LUMICENTER AR69-S OU SIMILAR</t>
  </si>
  <si>
    <t>PROJETOR 60º, GRAU DE PROTEÇÃO: IP66, 4000K, 150W. REF.: LUMICENTER LEX06-S2M840X</t>
  </si>
  <si>
    <t>LUMINÁRIA PENDENTE SIMPLES – FORNECIMENTO E INSTALAÇÃO</t>
  </si>
  <si>
    <t>LÂMPADAS</t>
  </si>
  <si>
    <t>FORNECIMENTO E INSTALAÇÃO DE TERMINAL ESTANHADO DE COMPRESSÃO P/CABO # 6,0 MM²</t>
  </si>
  <si>
    <t>FIXADOR OMEGA PARA CABO DE 50MM - FORNECIMENTO E INSTALAÇÃO</t>
  </si>
  <si>
    <t>TERMINAL TIPO CRUZ PARA CABO DE COBRE NÚ DE 50MM² - FORNECIMENTO E INSTALAÇÃO</t>
  </si>
  <si>
    <t>CAIXA DE INSPEÇÃO PARA ATERRAMENTO EM PVC  300MM X 250MM, INCLUSIVE TAMPA REFORÇADA EM FERRO FUNDIDO - FORNECIMENTO E INSTALAÇÃO</t>
  </si>
  <si>
    <t>GRAMPO MULTIDIRECIONAL EM LIGA DE COBRE ESTANHADO COM ACESSÓRIO EM INOX PARA CONDUTORES DE 35-70 MM². REF.: TERMOTÉCNICA TEL-725 OU EQUIVALENTE TÉCNICO</t>
  </si>
  <si>
    <t>TRAVA PARA CONDUTORES 35-70 MM². REF.: TERMOTÉCNICA TEL-5027 OU EQUIVALENTE TÉCNICO</t>
  </si>
  <si>
    <t>MINICAPTOR AÉREO DE 1 METRO DE COMPRIMENTO. REF.: TERMOTÉCNICA TEL-2060</t>
  </si>
  <si>
    <t>CAIXA DE PASSAGEM EM ALUMÍNIO COM TAMPA PARAFUSADA, 400 X 400 X 120 MM - FORNECIMENTO E INSTALACAO</t>
  </si>
  <si>
    <t>TOMADA PARA LOGICA RJ45, COM CAIXA PVC, EMBUTIDA, CAT.6 - FORNECIMENTO E INSTALACAO</t>
  </si>
  <si>
    <t>RACK PARA LÓGICA 12U DIMENSÕES 700X600X700MM COM PORTA/CHAVE</t>
  </si>
  <si>
    <t>CAMERA BULLET INFRAVER. MULTI HD 4X1 INTELBRAS VHD3230 B G7</t>
  </si>
  <si>
    <t>PLACA FOTOLUMINESCENTE SAIDA DE EMERGENCIA PVC 2mm 15x30cm</t>
  </si>
  <si>
    <t>PLACA FOTOLUMINESCENTE EXTINTOR INCENDIO PVC 2mm 20x20cm</t>
  </si>
  <si>
    <t>PLACA DE SINALIZAÇÃO EM PVC, COM INDICAÇÃO DE LOTAÇÃO MÁXIMA</t>
  </si>
  <si>
    <t>INSTALAÇÕES ELÉTRICAS DE CLIMATIZAÇÃO</t>
  </si>
  <si>
    <t>QUADRO ELÉTRICO DE SOBREPOR, DIMENSÕES MÍNIMAS DE 400X400X200M, MONTADO CONFORME RECOMENDAÇÕES DA NBR-IEC-60439-1, COM PINTURA NA COR CINZA CLARA E PLACA DE MONTAGEM LARANJA COM PARAFUSO PARA ATERRAMENTO. INCLUINDO FIAÇÕES, BORNEIRAS E ACESSÓRIOS PARA INSTALAÇÃO (TRILHOS, BARRAMENTOS, PORCAS ARRUELAS, ISOLAÇÃO, ESPAÇADORES). REF.: ABB, SIEMENS, SCHNEIDER OU EQUIVALENTE</t>
  </si>
  <si>
    <t>ELETRODUTO GALVANIZADO NBR 5597 1"" COM CONEXOES</t>
  </si>
  <si>
    <t>CABO FLEXÍVEL TIPO PP 4X # 1,5 MM² - ISOLAÇÃO 450/750V</t>
  </si>
  <si>
    <t>DISJUNTOR BIPOLAR TIPO DIN, CORRENTE NOMINAL DE 10A - FORNECIMENTO E INSTALAÇÃO. AF_10/2020</t>
  </si>
  <si>
    <t>CONTATORA TRIPOLAR PARA FORÇA, BOBINA 24V OU 220V (CONFORME PROJETO), CORRENTE NOMINAL DE 20 A. REF.: SIEMENS OU EQUIVALENTE TÉCNICO.</t>
  </si>
  <si>
    <t>CHAVE COMUTADORA DE TRÊS POSIÇÕES COM CONTATOS (MANUAL/DESLIGADO/AUTOMÁTICO) INCLUINDO ACESSÓRIOS PARA INSTALAÇÃO REF.: SIEMENS OU EQUIVALENTE - FORNECIMENTO E INSTALAÇÃO</t>
  </si>
  <si>
    <t>TUBO EM COBRE RÍGIDO, DN 1 1/8", COM ISOLAMENTO, INSTALADO EM RAMAL DE ALIMENTAÇÃO DE AR CONDICIONADO COM CONDENSADORA INDIVIDUAL - FORNECIMENTO E INSTALAÇÃO.</t>
  </si>
  <si>
    <t>TUBO EM COBRE RÍGIDO, DN 3/8", COM ISOLAMENTO, INSTALADO EM RAMAL DE ALIMENTAÇÃO DE AR CONDICIONADO COM CONDENSADORA INDIVIDUAL - FORNECIMENTO E INSTALAÇÃO.</t>
  </si>
  <si>
    <t>EXAUSTÃO MECÂNICA</t>
  </si>
  <si>
    <t>INSTALAÇÃO DE VENTILADOR EXAUSTOR CENTRÍFUGO EM LINHA, PARA DUTO - D=315MM  - DADOS TÉCNICOS: PRESSÃO EST. - 20 MMCA, VAZÃO EM DESCARGA LIVRE: 1995 M³/H.   MODELO DE REF.: TD-2000/315 SILENT DA SOLER&amp;PALAU, OU EQUIVALENTE -  TENSÃO: 220V-1Ø-60HZ</t>
  </si>
  <si>
    <t>INSTALAÇÃO DE VENTILADOR EXAUSTOR CENTRÍFUGO EM LINHA, PARA DUTO - D=315MM  - DADOS TÉCNICOS: PRESSÃO EST. - 20 MMCA, VAZÃODE PROJETO: 2000 M³/H.   MODELO DE REF.: TD-4000/315 MIXVENT DA SOLER&amp;PALAU, OU EQUIVALENTE -  TENSÃO: 220V-1Ø-60HZ</t>
  </si>
  <si>
    <t>DIFUSORES, REGISTROS, GRELHAS E VENEZIANAS</t>
  </si>
  <si>
    <t>GRELHA DE VENTILAÇÃO DE ALUMÍNIO, ALETAS VERTICAIS AJUSTÁVEIS INDIVIDUALMENTE, DUPLA DEFLEXÃO, COM REGISTRO E SEM CAIXA PLENO, LXH (525X225)MM - REF.: TROX VAT-DG - FORNECIMENTO E INSTALAÇÃO</t>
  </si>
  <si>
    <t>FORNECIMENTO E INSTALAÇÃO DE GRELHA DE VENTILAÇÃO DE ALUMÍNIO, ALETAS VERTICAIS AJUSTÁVEIS INDIVIDUALMENTE, DUPLA DEFLEXÃO, COM REGISTRO E SEM CAIXA PLENO, LXH (425X165)MM - REF.: TROX VAT-DG OU EQUIVALENTE TÉCNICO</t>
  </si>
  <si>
    <t>FORNECIMENTO E INSTALAÇÃO DE VENEZIANA PARA TOMADA OU DESCARGA DE AR, FABRICADA EM ALUMÍNIO COM ALETAS HORIZONTAIS FIXAS E TELA ANTI-INSETO, LXH (250X200)MM - REF.: TROX AWK OU EQUIVALENTE TÉCNICO</t>
  </si>
  <si>
    <t>VENEZIANA DE AR EXTERNO EMS EM PERFIS DE ALUMÍNIO EXTRUDADO, COM UMA TELA MONTADA ATRÁS DAS ALETAS HORIZONTAIS FIXAS. A DISTÂNCIA ENTRE ALETAS É 60 MM NA VERSÃO TAE. PODEM SER FORNECIDAS COM VÁRIOS OPCIONAIS, COMO FILTRO E REGISTRO CONTROLADOR DE VAZÃO, LXH (450X250)MM - REF.: TROPICAL TAE - FORNECIMENTO E INSTALAÇÃO</t>
  </si>
  <si>
    <t>COIFA</t>
  </si>
  <si>
    <t>COIFA  TIPO PAREDE - FABRICAÇÃO EM AÇO INOXIDÁVEL, ACABAMENTO EXTERNO ESCOVADO, TOTALMENTE SOLDADO. SISTEMA DE FILTRAGEM COMPOSTO POR 04 ESTÁGIOS DE FILTRAGEM. DIMENSÕES: 900X850MM</t>
  </si>
  <si>
    <t>CHAPA DE AÇO  PRETO #16 PARA DUTOS DE VENTILAÇÃO, INCLUINDO FABRICAÇÃO, MONTAGEM, INSTALAÇÃO E FIXAÇÃO</t>
  </si>
  <si>
    <t>FORNECIMENTO E INSTALAÇÃO DE AMORTECEDOR DE VIBRAÇÃO (CALÇO) EM BORRACHA/NEOPRENE 100X100X25MM</t>
  </si>
  <si>
    <t>CAIXILHO EM MADEIRA DE REFLORESTAMENTO</t>
  </si>
  <si>
    <t>5.1</t>
  </si>
  <si>
    <t>5.1.1</t>
  </si>
  <si>
    <t>5.1.2</t>
  </si>
  <si>
    <t>5.1.3</t>
  </si>
  <si>
    <t>5.1.4</t>
  </si>
  <si>
    <t>5.1.5</t>
  </si>
  <si>
    <t>5.1.6</t>
  </si>
  <si>
    <t>5.1.7</t>
  </si>
  <si>
    <t>5.1.8</t>
  </si>
  <si>
    <t>5.1.9</t>
  </si>
  <si>
    <t>5.1.10</t>
  </si>
  <si>
    <t>CANTINA</t>
  </si>
  <si>
    <t>DEMOLIÇÃO DE ESTRUTURAS DIVERSAS DE MADEIRA</t>
  </si>
  <si>
    <t>5.2</t>
  </si>
  <si>
    <t>5.2.1</t>
  </si>
  <si>
    <t>5.2.2</t>
  </si>
  <si>
    <t>5.2.3</t>
  </si>
  <si>
    <t>5.3</t>
  </si>
  <si>
    <t>5.3.1</t>
  </si>
  <si>
    <t>5.3.1.1</t>
  </si>
  <si>
    <t>5.3.2</t>
  </si>
  <si>
    <t>5.3.2.1</t>
  </si>
  <si>
    <t>5.4</t>
  </si>
  <si>
    <t>5.4.1</t>
  </si>
  <si>
    <t>5.4.1.1</t>
  </si>
  <si>
    <t>5.4.1.2</t>
  </si>
  <si>
    <t>5.4.1.2.2</t>
  </si>
  <si>
    <t>5.4.1.2.3</t>
  </si>
  <si>
    <t>5.4.1.2.4</t>
  </si>
  <si>
    <t>5.4.1.2.5</t>
  </si>
  <si>
    <t>5.5</t>
  </si>
  <si>
    <t>5.5.1</t>
  </si>
  <si>
    <t>5.5.1.1</t>
  </si>
  <si>
    <t>5.5.1.1.2</t>
  </si>
  <si>
    <t>5.5.1.1.3</t>
  </si>
  <si>
    <t>5.5.1.1.4</t>
  </si>
  <si>
    <t>5.5.1.1.5</t>
  </si>
  <si>
    <t>5.5.1.2</t>
  </si>
  <si>
    <t xml:space="preserve">5.5.1.2.1.1 </t>
  </si>
  <si>
    <t>5.5.1.2.1.2</t>
  </si>
  <si>
    <t>5.5.1.2.1.3</t>
  </si>
  <si>
    <t>5.5.1.2.1.4</t>
  </si>
  <si>
    <t>5.5.1.2.1.5</t>
  </si>
  <si>
    <t>5.5.1.2.1.6</t>
  </si>
  <si>
    <t>5.5.1.2.1.7</t>
  </si>
  <si>
    <t>5.5.1.2.1.8</t>
  </si>
  <si>
    <t>5.5.2</t>
  </si>
  <si>
    <t>5.5.2.2</t>
  </si>
  <si>
    <t>FABRICAÇÃO E INSTALAÇÃO DE TESOURA INTEIRA EM MADEIRA, VÃO DE 5 M, PARA TELHA ONDULADA DE FIBROCIMENTO, METÁLICA, PLÁSTICA OU TERMOACÚSTICA, INCLUSO IÇAMENTO.</t>
  </si>
  <si>
    <t>5.6</t>
  </si>
  <si>
    <t>5.6.1</t>
  </si>
  <si>
    <t>5.6.2</t>
  </si>
  <si>
    <t>VEDAÇÕES - ALVENARIA E PAINEL</t>
  </si>
  <si>
    <t>ALVENARIA DE VEDAÇÃO DE BLOCOS CERÂMICOS REFRATÁRIOS DE 6,3X11,4X22,9CM E ARGAMASSA DE ASSENTAMENTO COM PREPARO EM BETONEIRA</t>
  </si>
  <si>
    <t>5.7</t>
  </si>
  <si>
    <t>5.7.1</t>
  </si>
  <si>
    <t>5.7.1.1</t>
  </si>
  <si>
    <t>5.7.1.2</t>
  </si>
  <si>
    <t>5.7.1.3</t>
  </si>
  <si>
    <t>5.7.1.4</t>
  </si>
  <si>
    <t>PLACA TATIL BRAILLE/RELEVO ACO INOX 30x20cm PARA PORTAS</t>
  </si>
  <si>
    <t>5.7.2</t>
  </si>
  <si>
    <t>5.7.2.1</t>
  </si>
  <si>
    <t>5.7.2.2</t>
  </si>
  <si>
    <t>FORNECIMENTO E INSTALAÇÃO DE JANELA DE CORRER DUAS FOLHAS, DE PVC COM ACABAMENTO AMADEIRADO E VIDRO, DIMENSÕES 1,20 M x 1,10 M</t>
  </si>
  <si>
    <t>5.7.2.3</t>
  </si>
  <si>
    <t>FORNECIMENTO E INSTALAÇÃO DE JANELA MAXIM-AR, DE PVC, DUAS FOLHAS, ACABAMENTO AMADEIRADO E VIDRO, DIMENSÕES 1,50 M x 0,60 M</t>
  </si>
  <si>
    <t>5.8</t>
  </si>
  <si>
    <t>5.8.1</t>
  </si>
  <si>
    <t>ESTRUTURA</t>
  </si>
  <si>
    <t>5.8.1.2</t>
  </si>
  <si>
    <t>FORRO EM RÉGUAS DE PVC, FRISADO, PARA AMBIENTES RESIDENCIAIS, INCLUSIVE ESTRUTURA UNIDIRECIONAL DE FIXAÇÃO. AF_08/2023_PS</t>
  </si>
  <si>
    <t>5.9</t>
  </si>
  <si>
    <t>5.9.1</t>
  </si>
  <si>
    <t>5.9.1.1</t>
  </si>
  <si>
    <t>5.9.1.2</t>
  </si>
  <si>
    <t>5.9.2</t>
  </si>
  <si>
    <t>5.9.2.1</t>
  </si>
  <si>
    <t>5.9.2.2</t>
  </si>
  <si>
    <t>5.9.2.3</t>
  </si>
  <si>
    <t>5.9.2.4</t>
  </si>
  <si>
    <t>5.9.2.5</t>
  </si>
  <si>
    <t>5.9.3</t>
  </si>
  <si>
    <t>5.9.3.1</t>
  </si>
  <si>
    <t>5.9.3.2</t>
  </si>
  <si>
    <t>5.9.4</t>
  </si>
  <si>
    <t>5.9.4.1</t>
  </si>
  <si>
    <t>5.9.5</t>
  </si>
  <si>
    <t>5.9.5.1</t>
  </si>
  <si>
    <t>5.9.5.2</t>
  </si>
  <si>
    <t>BARRA DE APOIO PARA LATERAL DE LAVATÓRIO EM ''U'' 40CM EM AÇO INOX ESCOVADO Ø32MM</t>
  </si>
  <si>
    <t>5.9.5.3</t>
  </si>
  <si>
    <t>5.9.5.4</t>
  </si>
  <si>
    <t>SABONETEIRA PLASTICA TIPO DISPENSER PARA SABONETE LIQUIDO COM RESERVATORIO 800 A 1500 ML</t>
  </si>
  <si>
    <t>ESPELHO CRISTAL ESPESSURA 4MM, LAPIDADO E COLADO, DIMENSÕES 50 CM X 70 CM - FORNECIMENTO E INSTALAÇÃO</t>
  </si>
  <si>
    <t>5.9.6</t>
  </si>
  <si>
    <t>BANCADA EM GRANITO PRETO SAO GABRIEL</t>
  </si>
  <si>
    <t>CUBA ACO INOX ESCOVADO RETANGULAR 50x4CM</t>
  </si>
  <si>
    <t>5.10</t>
  </si>
  <si>
    <t>5.10.1</t>
  </si>
  <si>
    <t>5.10.2</t>
  </si>
  <si>
    <t>REVESTIMENTOS DE PISOS INTERNOS E EXTERNOS</t>
  </si>
  <si>
    <t>5.10.2.2</t>
  </si>
  <si>
    <t>FORNECIMENTO E INSTALAÇÃO DE PORCELANATO VIA DURINI GREY EXTERNO RETIFICADO DIMENSÕES 60x60 CM. REF.: PORTOBELLO CÓD. 201670E OU EQUIVALENTE TÉCNICO</t>
  </si>
  <si>
    <t>5.10.2.3</t>
  </si>
  <si>
    <t>FORNECIMENTO E INSTALAÇÃO EXTERNA EM PISO COM BLOCOS DE CONCRETO VAZADOS, CONCREGRAMA, COM PREENCHIMENTO DOS BLOCOS COM GRAMA</t>
  </si>
  <si>
    <t>TELA ELETROSOLDADA Q503 8mm 10x10cm ARMADURA HORIZONTAL</t>
  </si>
  <si>
    <t>PISO EM CAUDA DE PAVÃO VULCANO 48X64CM, ASSENTADO SOBRE ARGAMASSA DE CIMENTO E AREIA, TRAÇO 1:3, REF.: PASINATO, CÓDIGO CP-001 OU EQUIVALENTE TÉCNICO</t>
  </si>
  <si>
    <t>5.10.3</t>
  </si>
  <si>
    <t>SOLEIRA, PEITORIL E RODAPÉ</t>
  </si>
  <si>
    <t>5.10.3.2</t>
  </si>
  <si>
    <t>5.10.3.3</t>
  </si>
  <si>
    <t>RODAPÉ EM PORCELANATO VIA DURINI OFF WHITE NATURAL RETIFICAD. REF.: PORTOBELLO - FORNECIMENTO E INSTALAÇÃO</t>
  </si>
  <si>
    <t>BANCO</t>
  </si>
  <si>
    <t>5.11</t>
  </si>
  <si>
    <t>5.11.1</t>
  </si>
  <si>
    <t>5.11.1.1.1</t>
  </si>
  <si>
    <t>5.11.1.1.2</t>
  </si>
  <si>
    <t>5.11.1.2</t>
  </si>
  <si>
    <t>5.11.1.2.2</t>
  </si>
  <si>
    <t>5.11.1.3</t>
  </si>
  <si>
    <t>5.11.1.3.2</t>
  </si>
  <si>
    <t>5.11.1.3.3</t>
  </si>
  <si>
    <t>5.11.1.3.4</t>
  </si>
  <si>
    <t>5.11.1.3.5</t>
  </si>
  <si>
    <t>5.11.1.3.6</t>
  </si>
  <si>
    <t>5.11.1.3.7</t>
  </si>
  <si>
    <t>5.11.1.3.8</t>
  </si>
  <si>
    <t>5.11.1.3.9</t>
  </si>
  <si>
    <t>5.11.1.3.10</t>
  </si>
  <si>
    <t>5.11.1.4</t>
  </si>
  <si>
    <t>5.11.1.5</t>
  </si>
  <si>
    <t>5.11.2</t>
  </si>
  <si>
    <t xml:space="preserve">5.11.2.1.1 </t>
  </si>
  <si>
    <t>CAIXA DE INSPEÇÃO EM PVC 300MM - FORNECIMENTO E INSTALAÇÃO</t>
  </si>
  <si>
    <t>5.11.2.2</t>
  </si>
  <si>
    <t xml:space="preserve">5.11.2.2.1 </t>
  </si>
  <si>
    <t>5.11.2.2.2</t>
  </si>
  <si>
    <t>5.11.2.2.3</t>
  </si>
  <si>
    <t xml:space="preserve">5.11.2.3.1 </t>
  </si>
  <si>
    <t>5.11.2.3.2</t>
  </si>
  <si>
    <t>5.11.2.3.3</t>
  </si>
  <si>
    <t>5.11.2.3.4</t>
  </si>
  <si>
    <t>5.11.2.3.5</t>
  </si>
  <si>
    <t>5.11.2.3.6</t>
  </si>
  <si>
    <t>5.11.2.3.7</t>
  </si>
  <si>
    <t>5.11.2.3.8</t>
  </si>
  <si>
    <t>5.11.2.3.9</t>
  </si>
  <si>
    <t>5.11.2.3.10</t>
  </si>
  <si>
    <t>5.11.2.3.11</t>
  </si>
  <si>
    <t>5.11.2.3.12</t>
  </si>
  <si>
    <t>5.11.3</t>
  </si>
  <si>
    <t xml:space="preserve">5.11.3.1 </t>
  </si>
  <si>
    <t xml:space="preserve">5.11.3.1.1 </t>
  </si>
  <si>
    <t>5.11.3.1.2</t>
  </si>
  <si>
    <t>5.11.3.1.3</t>
  </si>
  <si>
    <t>5.11.3.1.4</t>
  </si>
  <si>
    <t>5.11.3.1.5</t>
  </si>
  <si>
    <t>5.11.3.1.6</t>
  </si>
  <si>
    <t>5.12</t>
  </si>
  <si>
    <t xml:space="preserve">5.12.1 </t>
  </si>
  <si>
    <t>QUADRO DE EMBUTIR OU SOBREPOR ABRIGADO, EM PVC, NAS DIMENSOES DE 350X300X100MM, BARRAMENTO 63A C/ TRILHOS DIN PARA DE EQUIPAMENTOS, BORNEIRA SAK PARA CABOS CONF. PROJETO, C/ CONEXOES, FIXACOES, IDENTIFICACOES, BARRAMENTOS E ACESSÓRIOS E MATERIAIS CONFORME ESPECIFICAÇÕES DO MANUAL DE INSTALAÇÕES ELÉTRICAS E TELECOMUNICAÇÕES DO SESC E PROJETO. REF. PRISMA PLUS G DA SCHNEIDER OU EQUIVALENTE TÉCNICO. DEVERÁ SER APRESENTADA A CERTIFICAÇÃO DE FABRICAÇÃO E A MONTAGEM DEVERÁ SEGUIR A NBR 61439</t>
  </si>
  <si>
    <t xml:space="preserve">5.12.2 </t>
  </si>
  <si>
    <t xml:space="preserve">5.12.2.1 </t>
  </si>
  <si>
    <t>5.12.2.2</t>
  </si>
  <si>
    <t>5.12.2.3</t>
  </si>
  <si>
    <t>DISPOSITIVO DIFERENCIAL DR ALTA SENSIB.(30mA) TETRAPOLAR 25A</t>
  </si>
  <si>
    <t>5.12.2.4</t>
  </si>
  <si>
    <t>5.12.2.5</t>
  </si>
  <si>
    <t xml:space="preserve">5.12.3 </t>
  </si>
  <si>
    <t xml:space="preserve">5.12.3.1 </t>
  </si>
  <si>
    <t>FORNECIMENTO E INSTALAÇÃO DE SISTEMA DE PROTEÇÃO. INCLUSO: 4 PROTETORES CONTRA SURTO (3F) VCL SLIM 45 KA/220 – 275 V COM 4 METROS DE CABOS FLEXÍVEIS</t>
  </si>
  <si>
    <t xml:space="preserve">5.12.4 </t>
  </si>
  <si>
    <t xml:space="preserve">5.12.4.1 </t>
  </si>
  <si>
    <t>5.12.4.2</t>
  </si>
  <si>
    <t>5.12.4.3</t>
  </si>
  <si>
    <t>5.12.4.4</t>
  </si>
  <si>
    <t>5.12.4.5</t>
  </si>
  <si>
    <t>FORNECIMENTO E INSTALAÇÃO DE TAMPA PARA PERFILADO EM CHAPA DE AÇO GALVANIZADO Nº18, DIMENSÕES 38X3000M</t>
  </si>
  <si>
    <t xml:space="preserve">5.12.5 </t>
  </si>
  <si>
    <t xml:space="preserve">5.12.5.1 </t>
  </si>
  <si>
    <t>5.12.5.2</t>
  </si>
  <si>
    <t xml:space="preserve">5.12.6 </t>
  </si>
  <si>
    <t xml:space="preserve">5.12.7 </t>
  </si>
  <si>
    <t xml:space="preserve">5.12.7.1 </t>
  </si>
  <si>
    <t xml:space="preserve">5.12.7.1.1 </t>
  </si>
  <si>
    <t>FORNECIMENTO E INSTALAÇÃO DE LUMINÁRIA QUADRADA COMPLETA DE SOBREPOR PARA 4 LÂMPADAS FLUORESCENTES TUBULARES DE 14W.CORPO EM CHAPA DE AÇO TRATADA COM ACABAMENTO EM PINTURA ELETROSTÁTICA NA COR BRANCA.</t>
  </si>
  <si>
    <t>5.12.7.1.2</t>
  </si>
  <si>
    <t>5.12.7.1.3</t>
  </si>
  <si>
    <t>LUMINÁRIA TIPO LUSTRE PENDENTE MODELO CHAPÉU REDONDA Ø150MM NA COR PRETA, PARA LAMPADA BULBO A60 LED 20W. REF.: LUSTRES AMANDINI</t>
  </si>
  <si>
    <t>5.12.7.1.4</t>
  </si>
  <si>
    <t>LUMINÁRIA QUADRADA LED DE SOBREPOR EM CORPO EM CHAPA DE AÇO TRATADA COM ACABAMENTO E PINTURA ELETROSTÁTICA NA COR BRANCA, DIMENSÕES 295X295MM, POTÊNCIA INDICADA EM PLANTA, TEMPERATURA DE COR 4000K.</t>
  </si>
  <si>
    <t>5.12.7.1.5</t>
  </si>
  <si>
    <t xml:space="preserve">5.12.8 </t>
  </si>
  <si>
    <t>REDE DE LÓGICA E SEGURANÇA</t>
  </si>
  <si>
    <t xml:space="preserve">5.12.8.1 </t>
  </si>
  <si>
    <t>CABO PP CORDPLAST 3 CONDUTORES 450/750V 1,50mm2</t>
  </si>
  <si>
    <t>5.13</t>
  </si>
  <si>
    <t>5.13.2.2</t>
  </si>
  <si>
    <t>5.14</t>
  </si>
  <si>
    <t xml:space="preserve">5.14.1.1 </t>
  </si>
  <si>
    <t>5.14.1.2</t>
  </si>
  <si>
    <t>5.14.1.3</t>
  </si>
  <si>
    <t>ELETRODUTO METÁLICO FLEXÍVEL COM REVESTIMENTO EM POLIVINYL EXTRUDADO (SEALTUBE) Ø 1''</t>
  </si>
  <si>
    <t>5.14.1.4</t>
  </si>
  <si>
    <t>CABO DE COBRE TETRAPOLAR TIPO PP, SEÇÃO 4X2,5MM², ENCORDOAMENTO CLASSE 5, ISOLAÇÃO 750V - 70º, NÃO HALOGENADO, COM CONEXÕES, FIXAÇÕES E ACESSÓRIOS - REF.: AFUMEX - PRYSMIAN OU EQUIVALENTE TÉCNICO - FORNECIMENTO E INSTALAÇÃO</t>
  </si>
  <si>
    <t>5.14.1.5</t>
  </si>
  <si>
    <t>5.14.1.6</t>
  </si>
  <si>
    <t>5.14.1.7</t>
  </si>
  <si>
    <t>FORNECIMENTO E INSTALAÇÃO DE PROGRAMADOR HORÁRIO COEL RTST/20 BIVOLT OU EQUIVALENTE TÉCNICO</t>
  </si>
  <si>
    <t>5.14.1.8</t>
  </si>
  <si>
    <t>5.14.1.9</t>
  </si>
  <si>
    <t>TUBO EM COBRE RIGÍDO, DN 3/8", COM ISOLAMENTO, INSTALADO EM RAMAL DE ALIMENTAÇÃO DE AR CONDICIONADO COM CONDENSADORA INDIVIDUAL - FORNECIMENTO E INSTALAÇÃO.</t>
  </si>
  <si>
    <t>5.14.3.2</t>
  </si>
  <si>
    <t>TUBO EM COBRE RIGÍDO, DN 5/8", COM ISOLAMENTO, INSTALADO EM RAMAL DE ALIMENTAÇÃO DE AR CONDICIONADO COM CONDENSADORA INDIVIDUAL - FORNECIMENTO E INSTALAÇÃO.</t>
  </si>
  <si>
    <t xml:space="preserve">5.14.4.1.1 </t>
  </si>
  <si>
    <t xml:space="preserve">5.14.4.2.1 </t>
  </si>
  <si>
    <t>5.14.4.2.2</t>
  </si>
  <si>
    <t>5.14.4.2.3</t>
  </si>
  <si>
    <t xml:space="preserve">5.14.4.3.1 </t>
  </si>
  <si>
    <t>FORNECIMENTO E INSTALAÇÃO DE GRELHA DE VENTILAÇÃO DE ALUMÍNIO, ALETAS VERTICAIS AJUSTÁVEIS INDIVIDUALMENTE, DUPLA DEFLEXÃO, COM REGISTRO E SEM CAIXA PLENO, LXH (225X125)MM - REF.: TROX VAT-DG OU EQUIVALENTE TÉCNICO</t>
  </si>
  <si>
    <t>5.14.4.3.2</t>
  </si>
  <si>
    <t>FORNECIMENTO E INSTALAÇÃO DE GRELHA DE AR EXTERNO  FABRICADO EM ALUMÍNIO ANODIZADO, DUPLA DEFLEXÃO VERTICAL, COM REGISTRO DE LÂMINAS CONVERGÊNTES E SEM CAIXA PLENO. LXH (425X225)MM - REF.: TROX VAT-AG</t>
  </si>
  <si>
    <t>5.14.4.3.3</t>
  </si>
  <si>
    <t>FORNECIMENTO E INSTALAÇÃO DE VENEZIANA DE DESCARGA DE AR, LXH (200X200)MM - REF.: TROX AWK OU EQUIVALENTE TÉCNICO</t>
  </si>
  <si>
    <t>5.14.4.3.4</t>
  </si>
  <si>
    <t>FORNECIMENTO E INSTALAÇÃO DE VENEZIANA DE DESCARGA DE AR, LXH (400X200)MM - REF.: TROX AWK OU EQUIVALENTE TÉCNICO</t>
  </si>
  <si>
    <t>5.14.4.3.5</t>
  </si>
  <si>
    <t>FORNECIMENTO E APLICAÇÃO DE JUNTA FLEXÍVEL DE AÇO GALVANIZADO E LONA DE PVC - 7X10X7 CM - ROLO 5 METROS. REF.: MULTIVAC OU EQUIVALENTE TÉCNICO</t>
  </si>
  <si>
    <t>ROLO</t>
  </si>
  <si>
    <t xml:space="preserve">5.14.5.1.1 </t>
  </si>
  <si>
    <t>COIFA TIPO PAREDE - FABRICAÇÃO EM AÇO INOXIDÁVEL, ACABAMENTO EXTERNO ESCOVADO FILTRAGEM COMPOSTO POR 04 ESTÁGIOS DE FILTRAGEM, LXH (900X950) MM - REF.: MODELO MULT VORTEX DA MELTING, OU EQUIVALENTE</t>
  </si>
  <si>
    <t xml:space="preserve">5.14.5.2 </t>
  </si>
  <si>
    <t xml:space="preserve">5.14.5.2.1 </t>
  </si>
  <si>
    <t>5.14.5.2.2</t>
  </si>
  <si>
    <t>5.14.5.2.3</t>
  </si>
  <si>
    <t>CHAPA DE AÇO GALVANIZADO #22 PARA DUTOS DE VENTILAÇÃO E AR CONDICIONADO, INCLUINDO FABRICAÇÃO, MONTAGEM, INSTALAÇÃO E FIXAÇÃO. REF.: CHAPA DE AÇO GALVANIZADO NBR7008 ZC</t>
  </si>
  <si>
    <t>CAIXA DE ESPERA PARA DRENO DE AR CONDICIONADO, PARA EVAPORADORAS TIPO HI WALL - REF.: POLAR</t>
  </si>
  <si>
    <t>SUPORTE PARA CONDENSADOR 500mm</t>
  </si>
  <si>
    <t>2.3.1.17</t>
  </si>
  <si>
    <t>2.3.1.18</t>
  </si>
  <si>
    <t>2.3.1.19</t>
  </si>
  <si>
    <t>PERFIL UCD EM AÇO ASTM A-36 SEÇÃO UCD 250x75x4,75MM - FORNECIMENTO E INSTALAÇÃO</t>
  </si>
  <si>
    <t>CHAPA DE ACO GROSSA, ASTM A36, E = 3/4" (19,05 MM) 149,39 KG/M2 - FORNECIMENTO E INSTALAÇÃO</t>
  </si>
  <si>
    <t>CHAPA DE ACO GROSSA, ASTM A36, E = 1/2" (12,70 MM) 99,59 KG/M2 - FORNECIMENTO E INSTALAÇÃO</t>
  </si>
  <si>
    <t>CHUMBADOR MECÂNICO 1/2"X4.1/2" - FORNECIMENTO E INSTALAÇÃO</t>
  </si>
  <si>
    <t xml:space="preserve">UN </t>
  </si>
  <si>
    <t>TUBO DE AÇO Ø323,8X7,1MM - FORNECIMENTO E INSTALAÇÃO</t>
  </si>
  <si>
    <t>FORNECIMENTO E INSTALAÇÃO DE CABO DE AÇO Ø1/4" PARA CONTRAVENTAMENTO/TRAVEJAMENTO</t>
  </si>
  <si>
    <t>KIT DE PORTA DE MADEIRA PARA PINTURA, SEMI-OCA (LEVE OU MÉDIA), PADRÃO MÉDIO, 90X210CM, ESPESSURA DE 3,5CM, ITENS INCLUSOS: DOBRADIÇAS, MONTAGEM E INSTALAÇÃO DO BATENTE, FECHADURA COM EXECUÇÃO DO FURO - FORNECIMENTO E INSTALAÇÃO.</t>
  </si>
  <si>
    <t>PINTURA TINTA DE ACABAMENTO (PIGMENTADA) ESMALTE SINTÉTICO ACETINADO EM MADEIRA, 2 DEMÃOS.</t>
  </si>
  <si>
    <t>JANELA MAXIM AR, EM ALUMINIO PERFIL 1,00X1,10 M (A X L), ACABAMENTO PRETO, FERRAGENS, VIDRO, EXCLUSIVE ALIZAR, ACABAMENTO E CONTRAMARCO E BANDEIRA FIXA - FORNECIMENTO E INSTALAÇÃO.</t>
  </si>
  <si>
    <t>JANELA MAXIM AR, EM ALUMINIO PERFIL 2,00X0,62 M (A X L), ACABAMENTO PRETO, FERRAGENS, VIDRO, EXCLUSIVE ALIZAR, ACABAMENTO E CONTRAMARCO E BANDEIRA FIXA - FORNECIMENTO E INSTALAÇÃO.</t>
  </si>
  <si>
    <t>JANELA MAXIM AR, EM ALUMINIO PERFIL 2,00X0,72 M (A X L), ACABAMENTO PRETO, FERRAGENS, VIDRO, EXCLUSIVE ALIZAR, ACABAMENTO E CONTRAMARCO E BANDEIRA FIXA - FORNECIMENTO E INSTALAÇÃO.</t>
  </si>
  <si>
    <t>PORTA DE ALUMINIO PRETO 80x210 POSTIGO HOME REF. HOP007001</t>
  </si>
  <si>
    <t>EMBOÇO OU MASSA ÚNICA EM ARGAMASSA TRAÇO1:2:8, PREPARO MECÂNICO, APLICADO MANUALMENTE EM PAREDES INTERNAS DE AMBIENTES COM ÁREA MAIOR QUE 10M², E= 10MM, COM TALISCAS.</t>
  </si>
  <si>
    <t>EMBOÇO OU MASSA ÚNICA EM ARGAMASSA TRAÇO 1:2:8, PREPARO MANUAL, APLICADA MANUALMENTE EM SUPERFÍCIES EXTERNAS DA SACADA, ESPESSURA DE 25 MM, ACESSO POR ANDAIME, SEM USO DE TELA METÁLICA.</t>
  </si>
  <si>
    <t>FUNDO SELADOR ACRÍLICO, APLICAÇÃO MANUAL EM PAREDE, UMA DEMÃO.</t>
  </si>
  <si>
    <t>FORNECIMENTO E INSTALAÇÃO DE TORNEIRA DE PAREDE, PARA PIA DE COZINHA. REF.: NOVA TRIO - DOCOL OU EQUIVALENTE TÉCNICO</t>
  </si>
  <si>
    <t>SIFÃO CROMADO P/ LAVATÓRIO DIAM. 1.1/2" - REF.: DECA 1680.c100.112 OU EQUIVALENTE TÉCNICO</t>
  </si>
  <si>
    <t>IMPERMEABILIZAÇÃO DE SUPERFÍCIE COM ARGAMASSA POLIMÉRICA / MEMBRANA ACRÍLICA, 3 DEMÃOS</t>
  </si>
  <si>
    <t>2.8.2.3</t>
  </si>
  <si>
    <t>TUBO, PVC, SOLDÁVEL, DE 32MM, INSTALADO EM DRENO DE AR CONDICIONADO - FORNECIMENTO E INSTALAÇÃO.</t>
  </si>
  <si>
    <t>JOELHO 90 GRAUS, PVC, SOLDÁVEL, DN 32 MM, INSTALADO EM DRENO DE AR CONDICIONADO - FORNECIMENTO E INSTALAÇÃO.</t>
  </si>
  <si>
    <t>TUBO, PVC, SOLDÁVEL, DE 25MM, INSTALADO EM RAMAL DE DISTRIBUIÇÃO DE ÁGUA - FORNECIMENTO E INSTALAÇÃO.</t>
  </si>
  <si>
    <t>TUBO PVC, SERIE NORMAL, ESGOTO PREDIAL, DN 50 MM, FORNECIDO E INSTALADO EM RAMAL DE DESCARGA OU RAMAL DE ESGOTO SANITÁRIO.</t>
  </si>
  <si>
    <t>JOELHO 45 GRAUS, PVC, SERIE NORMAL, ESGOTO PREDIAL, DN 50 MM, JUNTA ELÁSTICA, FORNECIDO E INSTALADO EM RAMAL DE DESCARGA OU RAMAL DE ESGOTO SANITÁRIO.</t>
  </si>
  <si>
    <t>2.9.3</t>
  </si>
  <si>
    <t>2.9.3.1</t>
  </si>
  <si>
    <t>2.9.3.2</t>
  </si>
  <si>
    <t>2.9.3.3</t>
  </si>
  <si>
    <t>2.9.3.4</t>
  </si>
  <si>
    <t>2.9.3.5</t>
  </si>
  <si>
    <t>2.9.3.6</t>
  </si>
  <si>
    <t>2.9.3.7</t>
  </si>
  <si>
    <t>2.9.3.8</t>
  </si>
  <si>
    <t>2.9.3.9</t>
  </si>
  <si>
    <t>2.9.3.10</t>
  </si>
  <si>
    <t>2.9.3.11</t>
  </si>
  <si>
    <t>2.9.3.12</t>
  </si>
  <si>
    <t>2.9.3.13</t>
  </si>
  <si>
    <t>2.9.3.14</t>
  </si>
  <si>
    <t>ELETRODUTO RÍGIDO ROSCÁVEL, PVC, DN 25 MM (3/4"), PARA CIRCUITOS TERMINAIS, INSTALADO EM PAREDE - FORNECIMENTO E INSTALAÇÃO.</t>
  </si>
  <si>
    <t>ELETRODUTO RÍGIDO ROSCÁVEL, PVC, DN 40 MM (1 1/4"), PARA CIRCUITOS TERMINAIS, INSTALADO EM PAREDE - FORNECIMENTO E INSTALAÇÃO.</t>
  </si>
  <si>
    <t>ELETRODUTO FLEXÍVEL CORRUGADO, PVC, DN 25 MM (3/4"), PARA CIRCUITOS TERMINAIS, INSTALADO EM PAREDE - FORNECIMENTO E INSTALAÇÃO.</t>
  </si>
  <si>
    <t>ELETRODUTO FLEXÍVEL CORRUGADO, PVC, DN 32 MM (1"), PARA CIRCUITOS TERMINAIS, INSTALADO EM PAREDE - FORNECIMENTO E INSTALAÇÃO.</t>
  </si>
  <si>
    <t>CAIXA RETANGULAR 4" X 2" MÉDIA (1,30 M DO PISO), PVC, INSTALADA EM PAREDE - FORNECIMENTO E INSTALAÇÃO.</t>
  </si>
  <si>
    <t>INTERRUPTOR SIMPLES (1 MÓDULO), 10A/250V, INCLUINDO SUPORTE E PLACA - FORNECIMENTO E INSTALAÇÃO.</t>
  </si>
  <si>
    <t>INTERRUPTOR SIMPLES (2 MÓDULOS), 10A/250V, INCLUINDO SUPORTE E PLACA - FORNECIMENTO E INSTALAÇÃO.</t>
  </si>
  <si>
    <t>TOMADA MÉDIA DE EMBUTIR (1 MÓDULO), 2P+T 10 A, INCLUINDO SUPORTE E PLACA - FORNECIMENTO E INSTALAÇÃO.</t>
  </si>
  <si>
    <t>TOMADA MÉDIA DE EMBUTIR (2 MÓDULOS), 2P+T 10 A, INCLUINDO SUPORTE E PLACA - FORNECIMENTO E INSTALAÇÃO.</t>
  </si>
  <si>
    <t>LUMINÁRIA DO TIPO ARANDELA TARTARUGA 12W</t>
  </si>
  <si>
    <t>LUMINÁRIA DE EMERGÊNCIA, COM 30 LÂMPADAS LED DE 2 W, SEM REATOR - FORNECIMENTO E INSTALAÇÃO.</t>
  </si>
  <si>
    <t>2.10.5.6</t>
  </si>
  <si>
    <t>2.10.6.1.2</t>
  </si>
  <si>
    <t>CABO DE FIBRA OPTICA 4 FIBRAS - PADRAO MONOMODO</t>
  </si>
  <si>
    <t>KEYSTONE RJ45 PARA CONEXÃO EM PATCH PANEL</t>
  </si>
  <si>
    <t>INSTALAÇÃO DE ROTEADOR ACCESS POINT PARA INSTALAÇÃO EM TETO, CAT.6</t>
  </si>
  <si>
    <t>CERTIFICACAO DE REDE LOGICA CAT. 6 COM EMISSAO DE RELATORIO</t>
  </si>
  <si>
    <t>2.10.7</t>
  </si>
  <si>
    <t>SISTEMA DE PROTEÇÃO E DESCARGA ATMOSFÉRICA</t>
  </si>
  <si>
    <t>2.10.7.1</t>
  </si>
  <si>
    <t xml:space="preserve">BARRA CHATA DE ALUMÍNIO DE 3/4"x1/4" - FORNECIMENTO E INSTALAÇÃO </t>
  </si>
  <si>
    <t>2.10.7.2</t>
  </si>
  <si>
    <t>CORDOALHA DE COBRE NU 50 MM², ENTERRADA - FORNECIMENTO E INSTALAÇÃO</t>
  </si>
  <si>
    <t>2.10.7.3</t>
  </si>
  <si>
    <t>MINICAPTOR EM BARRA CHATA DE ALUMÍNIO 3/4X1/4"X300MM</t>
  </si>
  <si>
    <t>2.10.7.4</t>
  </si>
  <si>
    <t>CAIXA DE ATERRAMENTO EM PVC TERMOTECNICA DE D30x30MM D</t>
  </si>
  <si>
    <t>2.10.7.5</t>
  </si>
  <si>
    <t>TAMPA DE FERRO FUNDIDO 300MM PARA CAIXA DE ATERRAMENTO</t>
  </si>
  <si>
    <t>2.10.7.6</t>
  </si>
  <si>
    <t>ESCAVAÇÃO MANUAL DE VALA COM PROFUNDIDADE MENOR OU IGUAL A 1,30 M</t>
  </si>
  <si>
    <t>2.10.7.7</t>
  </si>
  <si>
    <t>REATERRO MANUAL APILOADO COM SOQUETE</t>
  </si>
  <si>
    <t>2.10.7.8</t>
  </si>
  <si>
    <t>HASTE DE ATERRAMENTO, DIÂMETRO 5/8", COM 3 METROS - FORNECIMENTO E INSTALAÇÃO</t>
  </si>
  <si>
    <t xml:space="preserve">2.12.1.1 </t>
  </si>
  <si>
    <t>ELETRODUTO GALVANIZADO NBR 5597 1" COM CONEXOES</t>
  </si>
  <si>
    <t>2.12.1.2</t>
  </si>
  <si>
    <t>CABO DE COBRE TETRAPOLAR TIPO PP, SEÇÃO 4X1,5MM², ENCORDOAMENTO CLASSE 5, ISOLAÇÃO 750V - 70º, NÃO HALOGENADO,  COM CONEXÕES, FIXAÇÕES E ACESSÓRIOS - REF.: AFUMEX - PRYSMIAN OU EQUIVALENTE</t>
  </si>
  <si>
    <t>AR CONDICIONADO SPLIT INVERTER, CASSETE, 48000 BTU/H, CICLO FRIO - INSTALAÇÃO</t>
  </si>
  <si>
    <t>INSTALAÇÃO DE CAIXA FILTRANTE COM GAVETA PORTA-FILTRO, FABRICADA EM CHAPA DE AÇO GALVANIZADA #24, COM FILTRO G4+M5. DIÂMETRO DA CONEXÃO: 250MM. REF.: MFL-200 G4+M5 DA SOLER&amp;PALAU OU EQUIVALENTE TÉCNICO</t>
  </si>
  <si>
    <t>2.12.4.2</t>
  </si>
  <si>
    <t>2.12.4.2.1</t>
  </si>
  <si>
    <t>FORNECIMENTO E INSTALAÇÃO DE GRELHA DE VENTILAÇÃO DE ALUMÍNIO, ALETAS VERTICAIS AJUSTÁVEIS INDIVIDUALMENTE, DUPLA DEFLEXÃO, COM REGISTRO E SEM CAIXA PLENO, LXH (225X165)MM - REF.: TROX VAT-DG OU EQUIVALENTE TÉCNICO</t>
  </si>
  <si>
    <t>2.12.4.2.2</t>
  </si>
  <si>
    <t>2.12.5.1</t>
  </si>
  <si>
    <t>2.12.5.1.1</t>
  </si>
  <si>
    <t>2.12.5.1.2</t>
  </si>
  <si>
    <t>2.12.6</t>
  </si>
  <si>
    <t xml:space="preserve">2.12.6.1 </t>
  </si>
  <si>
    <t>2.12.6.2</t>
  </si>
  <si>
    <t>2.12.6.3</t>
  </si>
  <si>
    <t>2.12.6.4</t>
  </si>
  <si>
    <t>2.12.6.5</t>
  </si>
  <si>
    <t>2.12.6.6</t>
  </si>
  <si>
    <t>2.12.6.7</t>
  </si>
  <si>
    <t>DEMOLIÇÃO DE ALVENARIA DE TIJOLO MACIÇO, DE FORMA MANUAL, SEM REAPROVEITAMENTO.</t>
  </si>
  <si>
    <t>REMOÇÃO DE PORTAS, DE FORMA MANUAL, SEM REAPROVEITAMENTO.</t>
  </si>
  <si>
    <t>REMOÇÃO DE JANELAS, DE FORMA MANUAL, SEM REAPROVEITAMENTO.</t>
  </si>
  <si>
    <t>REMOÇÃO DE TRAMA DE MADEIRA PARA COBERTURA, DE FORMA MANUAL, SEM REAPROVEITAMENTO.</t>
  </si>
  <si>
    <t>3.2</t>
  </si>
  <si>
    <t>CORTE E DOBRA DE AÇO CA-50, DIÂMETRO DE 8,0 MM.</t>
  </si>
  <si>
    <t>CORTE E DOBRA DE AÇO CA-50, DIÂMETRO DE 10,0 MM.</t>
  </si>
  <si>
    <t>LASTRO DE CONCRETO MAGRO, APLICADO EM BLOCOS DE COROAMENTO OU SAPATAS.</t>
  </si>
  <si>
    <t>MONTAGEM E DESMONTAGEM DE FÔRMA DE PILARES RETANGULARES E ESTRUTURAS SIMILARES, PÉ-DIREITO SIMPLES, EM MADEIRA SERRADA, 1 UTILIZAÇÃO.</t>
  </si>
  <si>
    <t>CORTE E DOBRA DE AÇO CA-50, DIÂMETRO DE 12,5 MM.</t>
  </si>
  <si>
    <t>ALVENARIA DE VEDAÇÃO DE BLOCOS CERÂMICOS FURADOS NA HORIZONTAL DE 14X9X19 CM (ESPESSURA 14 CM, BLOCO DEITADO) E ARGAMASSA DE ASSENTAMENTO COM PREPARO EM BETONEIRA.</t>
  </si>
  <si>
    <t>EMASSAMENTO COM MASSA LÁTEX, APLICAÇÃO EM PAREDE, DUAS DEMÃOS, LIXAMENTO MANUAL.</t>
  </si>
  <si>
    <t>IMPERMEABILIZAÇÃO DE SUPERFÍCIE COM ARGAMASSA POLIMÉRICA / MEMBRANA ACRÍLICA, 3 DEMÃOS.</t>
  </si>
  <si>
    <t>TUBO, PVC, SOLDÁVEL, DN 25MM, INSTALADO EM RAMAL DE DISTRIBUIÇÃO DE ÁGUA - FORNECIMENTO E INSTALAÇÃO.</t>
  </si>
  <si>
    <t>CABO DE COBRE FLEXÍVEL ISOLADO, 2,5 MM², ANTI-CHAMA 450/750 V, PARA CIRCUITOS TERMINAIS - FORNECIMENTO E INSTALAÇÃO.</t>
  </si>
  <si>
    <t>INSTALAÇÃO RÉGUA C/ 04 TOMADAS 2P+T 10A/250VCA (NBR14136) P/ FIXAÇÃO EM RACK PADRÃO 19", ALTURA 1U, C/ CONEXÕES, FIXAÇÕES E ACESSÓRIOS. REF: CARTHOM</t>
  </si>
  <si>
    <t>INSTALAÇÃO ORGANIZADOR HORIZONTAL DE CABOS 1 U</t>
  </si>
  <si>
    <t>DEMOLIÇÃO DE REVESTIMENTO CERÂMICO, DE FORMA MANUAL, SEM REAPROVEITAMENTO.</t>
  </si>
  <si>
    <t>DEMOLIÇÃO DE PISO DE CONCRETO SIMPLES, DE FORMA MECANIZADA COM MARTELETE, SEM REAPROVEITAMENTO.</t>
  </si>
  <si>
    <t>DEMOLIÇÃO DE ALVENARIA PARA QUALQUER TIPO DE BLOCO, DE FORMA MECANIZADA, SEM REAPROVEITAMENTO.</t>
  </si>
  <si>
    <t>REMOÇÃO DE PISO DE MADEIRA (ASSOALHO E BARROTE), DE FORMA MANUAL, SEM REAPROVEITAMENTO.</t>
  </si>
  <si>
    <t>REMOÇÃO DE TRAMA METÁLICA OU DE MADEIRA PARA FORRO, DE FORMA MANUAL, SEM REAPROVEITAMENTO.</t>
  </si>
  <si>
    <t>REMOÇÃO DE TELHAS DE FIBROCIMENTO METÁLICA E CERÂMICA, DE FORMA MANUAL, SEM REAPROVEITAMENTO.</t>
  </si>
  <si>
    <t>MES</t>
  </si>
  <si>
    <t>ESCAVAÇÃO VERTICAL PARA  EDIFICAÇÃO, COM CARGA, DESCARGA E TRANSPORTE DE SOLO DE 1ª CATEGORIA, COM ESCAVADEIRA HIDRÁULICA (CAÇAMBA: 0,8 M³ / 111 HP), FROTA DE 6 CAMINHÕES BASCULANTES DE 14 M³, DMT DE 4 KM E VELOCIDADE MÉDIA 22 KM/H.</t>
  </si>
  <si>
    <t>FABRICAÇÃO, MONTAGEM E DESMONTAGEM DE FÔRMA PARA SAPATA, EM MADEIRA SERRADA, E=25 MM, 1 UTILIZAÇÃO.</t>
  </si>
  <si>
    <t>CORTE E DOBRA DE AÇO CA-60, DIÂMETRO DE 5,0 MM.</t>
  </si>
  <si>
    <t>CONCRETAGEM DE SAPATA, FCK 30 MPA, COM USO DE BOMBA - LANÇAMENTO, ADENSAMENTO E ACABAMENTO.</t>
  </si>
  <si>
    <t>FABRICAÇÃO, MONTAGEM E DESMONTAGEM DE FÔRMA PARA VIGA BALDRAME, EM MADEIRA SERRADA, E=25 MM, 1 UTILIZAÇÃO</t>
  </si>
  <si>
    <t>CONCRETAGEM DE BLOCO DE COROAMENTO OU VIGA BALDRAME, FCK 30 MPA, COM USO DE BOMBA - LANÇAMENTO, ADENSAMENTO E ACABAMENTO.</t>
  </si>
  <si>
    <t>IMPERMEABILIZAÇÃO DE SUPERFÍCIE COM EMULSÃO ASFÁLTICA, 2 DEMÃOS.</t>
  </si>
  <si>
    <t>FABRICAÇÃO DE FÔRMA PARA PILARES E ESTRUTURAS SIMILARES, EM MADEIRA SERRADA, E=25 MM.</t>
  </si>
  <si>
    <t>CONCRETAGEM DE PILARES, FCK = 25 MPA, COM USO DE BOMBA - LANÇAMENTO, ADENSAMENTO E ACABAMENTO.</t>
  </si>
  <si>
    <t>FABRICAÇÃO DE FÔRMA PARA VIGAS, COM MADEIRA SERRADA, E = 25 MM.</t>
  </si>
  <si>
    <t>MONTAGEM E DESMONTAGEM DE FÔRMA DE VIGA, ESCORAMENTO COM PONTALETE DE MADEIRA, PÉ-DIREITO SIMPLES, EM MADEIRA SERRADA, 1 UTILIZAÇÃO.</t>
  </si>
  <si>
    <t>CONCRETAGEM DE VIGAS E LAJES, FCK=25 MPA, PARA LAJES PREMOLDADAS COM USO DE BOMBA - LANÇAMENTO, ADENSAMENTO E ACABAMENTO.</t>
  </si>
  <si>
    <t>CHAPISCO APLICADO EM ALVENARIA (COM PRESENÇA DE VÃOS) E ESTRUTURAS DE CONCRETO DE FACHADA, COM COLHER DE PEDREIRO.  ARGAMASSA TRAÇO 1:3 COM PREPARO EM BETONEIRA 400L.</t>
  </si>
  <si>
    <t>EMBOÇO OU MASSA ÚNICA EM ARGAMASSA TRAÇO 1:2:8, PREPARO MECÂNICO COM BETONEIRA 400 L, APLICADA MANUALMENTE EM PANOS DE FACHADA COM PRESENÇA DE VÃOS, ESPESSURA DE 25 MM.</t>
  </si>
  <si>
    <t>FORRO EM MADEIRA PINUS, PARA AMBIENTES RESIDENCIAIS, INCLUSIVE ESTRUTURA UNIDIRECIONAL DE FIXAÇÃO.</t>
  </si>
  <si>
    <t>APLICAÇÃO MANUAL DE MASSA ACRÍLICA EM PAREDES EXTERNAS DE CASAS, DUAS DEMÃOS.</t>
  </si>
  <si>
    <t>PINTURA LÁTEX ACRÍLICA PREMIUM, APLICAÇÃO MANUAL EM PAREDES, DUAS DEMÃOS.</t>
  </si>
  <si>
    <t>PINTURA DE DEMARCAÇÃO DE VAGA COM TINTA EPÓXI, E = 10 CM, APLICAÇÃO MANUAL.</t>
  </si>
  <si>
    <t>FORRO EM DRYWALL, PARA AMBIENTES COMERCIAIS, INCLUSIVE ESTRUTURA BIRECIONAL DE FIXAÇÃO.</t>
  </si>
  <si>
    <t>CONTRAPISO EM ARGAMASSA TRAÇO 1:4 (CIMENTO E AREIA), PREPARO MECÂNICO COM BETONEIRA 400 L, APLICADO EM ÁREAS MOLHADAS SOBRE IMPERMEABILIZAÇÃO, ACABAMENTO NÃO REFORÇADO, ESPESSURA 4CM.</t>
  </si>
  <si>
    <t>EXECUÇÃO DE PASSEIO (CALÇADA) OU PISO DE CONCRETO COM CONCRETO MOLDADO IN LOCO, USINADO, ACABAMENTO CONVENCIONAL, ESPESSURA 8 CM, ARMADO.</t>
  </si>
  <si>
    <t>SOLEIRA EM GRANITO, LARGURA 15 CM, ESPESSURA 2,0 CM.</t>
  </si>
  <si>
    <t>PEITORIL LINEAR EM GRANITO OU MÁRMORE, L = 15CM, COMPRIMENTO DE ATÉ 2M, ASSENTADO COM ARGAMASSA 1:6 COM ADITIVO.</t>
  </si>
  <si>
    <t>REGISTRO DE GAVETA BRUTO, LATÃO, ROSCÁVEL, 3/4", COM ACABAMENTO E CANOPLA CROMADOS - FORNECIMENTO E INSTALAÇÃO.</t>
  </si>
  <si>
    <t>REGISTRO DE ESFERA, PVC, SOLDÁVEL, COM VOLANTE, DN  25 MM - FORNECIMENTO E INSTALAÇÃO.</t>
  </si>
  <si>
    <t>REGISTRO DE ESFERA, PVC, SOLDÁVEL, COM VOLANTE, DN  32 MM - FORNECIMENTO E INSTALAÇÃO.</t>
  </si>
  <si>
    <t>REGISTRO DE ESFERA, PVC, SOLDÁVEL, COM VOLANTE, DN  40 MM - FORNECIMENTO E INSTALAÇÃO.</t>
  </si>
  <si>
    <t>ENGATE FLEXÍVEL EM PLÁSTICO BRANCO, 1/2 X 30CM - FORNECIMENTO E INSTALAÇÃO.</t>
  </si>
  <si>
    <t>ADAPTADOR CURTO COM BOLSA E ROSCA PARA REGISTRO, PVC, SOLDÁVEL, DN 25MM X 3/4 , INSTALADO EM RAMAL DE DISTRIBUIÇÃO DE ÁGUA - FORNECIMENTO E INSTALAÇÃO.</t>
  </si>
  <si>
    <t>JOELHO 90 GRAUS, PVC, SOLDÁVEL, DN 25MM, X 3/4  INSTALADO EM RAMAL DE DISTRIBUIÇÃO DE ÁGUA - FORNECIMENTO E INSTALAÇÃO.</t>
  </si>
  <si>
    <t>JOELHO 90 GRAUS, PVC, SOLDÁVEL, DN 32MM, INSTALADO EM RAMAL DE DISTRIBUIÇÃO DE ÁGUA - FORNECIMENTO E INSTALAÇÃO.</t>
  </si>
  <si>
    <t>JOELHO 90 GRAUS, PVC, SOLDÁVEL, DN 40MM, INSTALADO EM RAMAL DE DISTRIBUIÇÃO DE ÁGUA - FORNECIMENTO E INSTALAÇÃO.</t>
  </si>
  <si>
    <t>TUBO, PVC, SOLDÁVEL, DN 32MM, INSTALADO EM RAMAL DE DISTRIBUIÇÃO DE ÁGUA - FORNECIMENTO E INSTALAÇÃO.</t>
  </si>
  <si>
    <t>TUBO, PVC, SOLDÁVEL, DN 40MM, INSTALADO EM RAMAL DE DISTRIBUIÇÃO DE ÁGUA - FORNECIMENTO E INSTALAÇÃO.</t>
  </si>
  <si>
    <t>TE, PVC, SOLDÁVEL, DN 25MM, INSTALADO EM RAMAL DE DISTRIBUIÇÃO DE ÁGUA - FORNECIMENTO E INSTALAÇÃO.</t>
  </si>
  <si>
    <t>TE, PVC, SOLDÁVEL, DN 32MM, INSTALADO EM RAMAL DE DISTRIBUIÇÃO DE ÁGUA - FORNECIMENTO E INSTALAÇÃO.</t>
  </si>
  <si>
    <t>TE, PVC, SOLDÁVEL, DN 40MM, INSTALADO EM RAMAL DE DISTRIBUIÇÃO DE ÁGUA - FORNECIMENTO E INSTALAÇÃO.</t>
  </si>
  <si>
    <t>CAIXA D´ÁGUA EM POLIETILENO, 1000 LITROS - FORNECIMENTO E INSTALAÇÃO.</t>
  </si>
  <si>
    <t>CURVA CURTA 90 GRAUS, PVC, SERIE NORMAL, ESGOTO PREDIAL, DN 100 MM, JUNTA ELÁSTICA, FORNECIDO E INSTALADO EM RAMAL DE DESCARGA OU RAMAL DE ESGOTO SANITÁRIO.</t>
  </si>
  <si>
    <t>CURVA CURTA 90 GRAUS, PVC, SERIE NORMAL, ESGOTO PREDIAL, DN 40 MM, JUNTA SOLDÁVEL, FORNECIDO E INSTALADO EM RAMAL DE DESCARGA OU RAMAL DE ESGOTO SANITÁRIO.</t>
  </si>
  <si>
    <t>JOELHO 45 GRAUS, PVC, SERIE NORMAL, ESGOTO PREDIAL, DN 40 MM, JUNTA SOLDÁVEL, FORNECIDO E INSTALADO EM RAMAL DE DESCARGA OU RAMAL DE ESGOTO SANITÁRIO.</t>
  </si>
  <si>
    <t>JOELHO 90 GRAUS, PVC, SERIE NORMAL, ESGOTO PREDIAL, DN 40 MM, JUNTA SOLDÁVEL, FORNECIDO E INSTALADO EM RAMAL DE DESCARGA OU RAMAL DE ESGOTO SANITÁRIO.</t>
  </si>
  <si>
    <t>LUVA SIMPLES, PVC, SERIE NORMAL, ESGOTO PREDIAL, DN 100 MM, JUNTA ELÁSTICA, FORNECIDO E INSTALADO EM RAMAL DE DESCARGA OU RAMAL DE ESGOTO SANITÁRIO.</t>
  </si>
  <si>
    <t>TUBO PVC, SERIE NORMAL, ESGOTO PREDIAL, DN 100 MM, FORNECIDO E INSTALADO EM RAMAL DE DESCARGA OU RAMAL DE ESGOTO SANITÁRIO.</t>
  </si>
  <si>
    <t>TUBO PVC, SERIE NORMAL, ESGOTO PREDIAL, DN 40 MM, FORNECIDO E INSTALADO EM RAMAL DE DESCARGA OU RAMAL DE ESGOTO SANITÁRIO.</t>
  </si>
  <si>
    <t>CURVA CURTA 90 GRAUS, PVC, SERIE NORMAL, ESGOTO PREDIAL, DN 50 MM, JUNTA ELÁSTICA, FORNECIDO E INSTALADO EM PRUMADA DE ESGOTO SANITÁRIO OU VENTILAÇÃO.</t>
  </si>
  <si>
    <t>JOELHO 45 GRAUS, PVC, SERIE NORMAL, ESGOTO PREDIAL, DN 50 MM, JUNTA ELÁSTICA, FORNECIDO E INSTALADO EM PRUMADA DE ESGOTO SANITÁRIO OU VENTILAÇÃO.</t>
  </si>
  <si>
    <t>JOELHO 90 GRAUS, PVC, SERIE NORMAL, ESGOTO PREDIAL, DN 50 MM, JUNTA ELÁSTICA, FORNECIDO E INSTALADO EM PRUMADA DE ESGOTO SANITÁRIO OU VENTILAÇÃO.</t>
  </si>
  <si>
    <t>TERMINAL DE VENTILAÇÃO, PVC, SÉRIE NORMAL, ESGOTO PREDIAL, DN 50 MM, JUNTA SOLDÁVEL, FORNECIDO E INSTALADO EM PRUMADA DE ESGOTO SANITÁRIO OU VENTILAÇÃO.</t>
  </si>
  <si>
    <t>TUBO PVC, SERIE NORMAL, ESGOTO PREDIAL, DN 50 MM, FORNECIDO E INSTALADO EM PRUMADA DE ESGOTO SANITÁRIO OU VENTILAÇÃO.</t>
  </si>
  <si>
    <t>TE, PVC, SERIE NORMAL, ESGOTO PREDIAL, DN 50 X 50 MM, JUNTA ELÁSTICA, FORNECIDO E INSTALADO EM PRUMADA DE ESGOTO SANITÁRIO OU VENTILAÇÃO.</t>
  </si>
  <si>
    <t>DISJUNTOR MONOPOLAR TIPO DIN, CORRENTE NOMINAL DE 16A - FORNECIMENTO E INSTALAÇÃO.</t>
  </si>
  <si>
    <t>DISJUNTOR MONOPOLAR TIPO DIN, CORRENTE NOMINAL DE 20A - FORNECIMENTO E INSTALAÇÃO.</t>
  </si>
  <si>
    <t>DISJUNTOR TRIPOLAR TIPO DIN, CORRENTE NOMINAL DE 20A - FORNECIMENTO E INSTALAÇÃO.</t>
  </si>
  <si>
    <t>DISJUNTOR MONOPOLAR TIPO DIN, CORRENTE NOMINAL DE 32A - FORNECIMENTO E INSTALAÇÃO.</t>
  </si>
  <si>
    <t>DISJUNTOR TRIPOLAR TIPO DIN, CORRENTE NOMINAL DE 50A - FORNECIMENTO E INSTALAÇÃO.</t>
  </si>
  <si>
    <t xml:space="preserve">ELETRODUTO RÍGIDO ROSCÁVEL, PVC, DN 32 MM (1"), PARA CIRCUITOS TERMINAIS, INSTALADO EM PAREDE - FORNECIMENTO E INSTALAÇÃO. </t>
  </si>
  <si>
    <t>INTERRUPTOR PARALELO (3 MÓDULOS), 10A/250V, INCLUINDO SUPORTE E PLACA - FORNECIMENTO E INSTALAÇÃO.</t>
  </si>
  <si>
    <t>TOMADA MÉDIA DE EMBUTIR (2 MÓDULOS), 2P+T 20 A, INCLUINDO SUPORTE E PLACA - FORNECIMENTO E INSTALAÇÃO.</t>
  </si>
  <si>
    <t>LÂMPADA TUBULAR LED DE 18/20 W - FORNECIMENTO E INSTALAÇÃO.</t>
  </si>
  <si>
    <t>FIXAÇÃO DE TUBOS HORIZONTAIS DE PVC ÁGUA/PVC ESGOTO/PVC PLUVIAL/CPVC/PPR/COBRE OU AÇO, DIÂMETROS MENORES OU IGUAIS A 40 MM, COM ABRAÇADEIRA METÁLICA RÍGIDA TIPO  D  COM PARAFUSO DE FIXAÇÃO 1 1/4", FIXADA DIRETAMENTE NA LAJE OU PAREDE.</t>
  </si>
  <si>
    <t>HASTE DE ATERRAMENTO, DIÂMETRO 3/4", COM 3 METROS - FORNECIMENTO E INSTALAÇÃO.</t>
  </si>
  <si>
    <t>ELETRODUTO RÍGIDO ROSCÁVEL, PVC, DN 32 MM (1"), PARA CIRCUITOS TERMINAIS, INSTALADO EM PAREDE - FORNECIMENTO E INSTALAÇÃO.</t>
  </si>
  <si>
    <t>INSTALAÇÃO DE RACK PARA LÓGICA 12U DIMENSÕES 700X600X700MM COM PORTA/CHAVE</t>
  </si>
  <si>
    <t>DVR 16 CANAIS - INSTALAÇÃO</t>
  </si>
  <si>
    <t>PATCH PANEL 24 PORTAS, CATEGORIA 6 - INSTALAÇÃO.</t>
  </si>
  <si>
    <t>SWITCH COM 24 PORTAS, CATEGORIA 6, 19"x1U, C/ CONEXÕES, FIXACÕES E ACESSÓRIOS - INSTALAÇÃO</t>
  </si>
  <si>
    <t>PATCH CORDS RJ45 CAT 6 4 PARES 1,5M - INSTALAÇÃO</t>
  </si>
  <si>
    <t>CÂMERA INFRAVERMELHO COM 30 M DE ALCANCE, RESOLUÇÃO 2 MEGAPIXELS E ALIMENTAÇÃO POE DOME - INSTALAÇÃO</t>
  </si>
  <si>
    <t>INSTALAÇÃO DE CAMERA BULLET INFRAVER. MULTI HD 4X1 INTELBRAS VHD3230 B G7</t>
  </si>
  <si>
    <t>INSTALAÇÃO DE DISTRIBUIDOR INTERNO OPTICO DIO 24 FIBRAS</t>
  </si>
  <si>
    <t>EXTINTOR DE INCÊNDIO PORTÁTIL COM CARGA DE CO2 DE 4 KG, CLASSE BC - FORNECIMENTO E INSTALAÇÃO.</t>
  </si>
  <si>
    <t>EXTINTOR DE INCÊNDIO PORTÁTIL COM CARGA DE PQS DE 4 KG, CLASSE BC - FORNECIMENTO E INSTALAÇÃO.</t>
  </si>
  <si>
    <t>DISJUNTOR BIPOLAR TIPO DIN, CORRENTE NOMINAL DE 10A - FORNECIMENTO E INSTALAÇÃO.</t>
  </si>
  <si>
    <t>DISJUNTOR BIPOLAR TIPO DIN, CORRENTE NOMINAL DE 16A - FORNECIMENTO E INSTALAÇÃO.</t>
  </si>
  <si>
    <t>SINALEIRO LED 24V, 22MM. REF.: L20-DR7-GP, DA METALTEX OU EQUIVALENTE TÉCNICO -INSTALAÇÃO</t>
  </si>
  <si>
    <t>TRANSFORMADOR 220V/24V AC, 120VA. REF.: SIEMENS OU EQUIVALENTE - INSTALAÇÃO</t>
  </si>
  <si>
    <t>AR CONDICIONADO SPLIT ON/OFF, PISO TETO, 60.000 BTU/H, CICLO FRIO - INSTALAÇÃO.</t>
  </si>
  <si>
    <t>INSTALAÇÃO DE VENTILADOR CENTRÍFUGO DO TIPO SIROCCO PARA EXAUSTÃO DE AR,  DADOS TÉCNICOS: PRESSÃO EST. - 60 MMCA, VAZÃO DE PROJETO: 1550 M³/H.  MODELO DE REF.:GTS/ BSS 250 DA BERLINERLUFT, OU EQUIVALENTE -  TENSÃO: 380V-2Ø-60HZ</t>
  </si>
  <si>
    <t>CAIXA FILTRANTE COM GAVETA PORTA-FILTRO, FABRICADA EM CHAPA DE AÇO GALVANIZADA #24, COM FILTRO G4+M5. DIÂMETRO DA CONEXÃO: 315MM. REF.: MFL-315 G4+M5 DA SOLER&amp;PALAU OU EQUIVALENTE - INSTALAÇÃO</t>
  </si>
  <si>
    <t>INSTALAÇÃO DE DAMPER CORTA FOGO,  DIMENSÃO Ø250MM, INCLUINDO ACESSÓRIOS DE INSTALAÇÃO. REF.: SÉRIE FKR-D-BR DA TROX OU EQUIVALENTE TÉCNICO</t>
  </si>
  <si>
    <t>6.1</t>
  </si>
  <si>
    <t>6.1.1</t>
  </si>
  <si>
    <t>6.1.2</t>
  </si>
  <si>
    <t>6.1.3</t>
  </si>
  <si>
    <t>REMOÇÃO DE LOUÇAS, DE FORMA MANUAL, SEM REAPROVEITAMENTO.</t>
  </si>
  <si>
    <t>6.2</t>
  </si>
  <si>
    <t>6.2.1</t>
  </si>
  <si>
    <t>REATERRO MANUAL DE VALAS, COM COMPACTADOR DE SOLOS DE PERCUSSÃO.</t>
  </si>
  <si>
    <t>FABRICAÇÃO, MONTAGEM E DESMONTAGEM DE FÔRMA PARA VIGA BALDRAME, EM MADEIRA SERRADA, E=25 MM, 1 UTILIZAÇÃO.</t>
  </si>
  <si>
    <t>6.5</t>
  </si>
  <si>
    <t>6.5.2</t>
  </si>
  <si>
    <t>6.6</t>
  </si>
  <si>
    <t>6.6.2</t>
  </si>
  <si>
    <t>PAINEL</t>
  </si>
  <si>
    <t>PAINEL MADEIRA REVESTIDO LAMINADO</t>
  </si>
  <si>
    <t>6.6.3</t>
  </si>
  <si>
    <t>6.7</t>
  </si>
  <si>
    <t>6.7.2</t>
  </si>
  <si>
    <t>6.8</t>
  </si>
  <si>
    <t>BARRA DE APOIO EM "L", EM ACO INOX POLIDO 80 X 80 CM, FIXADA NA PAREDE - FORNECIMENTO E INSTALACAO.</t>
  </si>
  <si>
    <t>LASTRO COM MATERIAL GRANULAR, APLICADO EM PISOS OU LAJES SOBRE SOLO, ESPESSURA DE *5 CM*.</t>
  </si>
  <si>
    <t>ARGAMASSA TRAÇO 1:3 (EM VOLUME DE CIMENTO E AREIA MÉDIA ÚMIDA) PARA CONTRAPISO, PREPARO MECÂNICO COM BETONEIRA 400 L.</t>
  </si>
  <si>
    <t>PISO CIMENTADO, TRAÇO 1:3 (CIMENTO E AREIA), ACABAMENTO LISO, ESPESSURA 3,0 CM, PREPARO MECÂNICO DA ARGAMASSA.</t>
  </si>
  <si>
    <t>PISO CIMENTADO, TRAÇO 1:3 (CIMENTO E AREIA), ACABAMENTO LISO, ESPESSURA 4,0 CM, PREPARO MECÂNICO DA ARGAMASSA.</t>
  </si>
  <si>
    <t>JOELHO 45 GRAUS, PVC, SOLDÁVEL, DN 25MM, INSTALADO EM RAMAL DE DISTRIBUIÇÃO DE ÁGUA - FORNECIMENTO E INSTALAÇÃO.</t>
  </si>
  <si>
    <t xml:space="preserve">JOELHO 90 GRAUS, PVC, SOLDÁVEL, DN 32MM, INSTALADO EM RAMAL DE DISTRIBUIÇÃO DE ÁGUA - FORNECIMENTO E INSTALAÇÃO.  </t>
  </si>
  <si>
    <t>JOELHO 90 REDUCAO PVC SOLDA/ROSCA DE LATAO 25mmx1/2"</t>
  </si>
  <si>
    <t>CAIXA D´ÁGUA EM POLIETILENO, 750 LITROS - FORNECIMENTO E INSTALAÇÃO.</t>
  </si>
  <si>
    <t>CAIXA DE GORDURA PEQUENA (CAPACIDADE: 19 L), CIRCULAR, EM PVC, DIÂMETRO INTERNO= 0,3 M.</t>
  </si>
  <si>
    <t>CAIXA SIFONADA, COM GRELHA QUADRADA, PVC, DN 150 X 150 X 50 MM, JUNTA SOLDÁVEL, FORNECIDA E INSTALADA EM RAMAL DE DESCARGA OU EM RAMAL DE ESGOTO SANITÁRIO.</t>
  </si>
  <si>
    <t>SIFÃO DE COPO, EM PVC, 1''X2'' - FORNECIMENTO E INSTALAÇÃO</t>
  </si>
  <si>
    <t>VÁLVULA EM PVC PARA LAVATÓRIO, CUBA OU MICTÓRIO, ACABAMENTO BRANCO, ASTRA VL5 (1'', COM TAMPA, LADRÃO E CUNHO, COMPLETO) OU SIMILAR - FORNECIMENTO E INSTALACAO</t>
  </si>
  <si>
    <t xml:space="preserve">CURVA CURTA 90 GRAUS, PVC, SERIE NORMAL, ESGOTO PREDIAL, DN 40 MM, JUNTA SOLDÁVEL, FORNECIDO E INSTALADO EM RAMAL DE DESCARGA OU RAMAL DE ESGOTO SANITÁRIO.  </t>
  </si>
  <si>
    <t>LUVA SIMPLES, PVC, SERIE NORMAL, ESGOTO PREDIAL, DN 50 MM, JUNTA ELÁSTICA, FORNECIDO E INSTALADO EM RAMAL DE DESCARGA OU RAMAL DE ESGOTO SANITÁRIO.</t>
  </si>
  <si>
    <t>LUVA SIMPLES, PVC, SERIE NORMAL, ESGOTO PREDIAL, DN 75 MM, JUNTA ELÁSTICA, FORNECIDO E INSTALADO EM RAMAL DE DESCARGA OU RAMAL DE ESGOTO SANITÁRIO.</t>
  </si>
  <si>
    <t>TUBO PVC, SERIE NORMAL, ESGOTO PREDIAL, DN 75 MM, FORNECIDO E INSTALADO EM RAMAL DE DESCARGA OU RAMAL DE ESGOTO SANITÁRIO.</t>
  </si>
  <si>
    <t>TE, PVC, SERIE NORMAL, ESGOTO PREDIAL, DN 50 X 50 MM, JUNTA ELÁSTICA, FORNECIDO E INSTALADO EM RAMAL DE DESCARGA OU RAMAL DE ESGOTO SANITÁRIO.</t>
  </si>
  <si>
    <t>JUNÇÃO SIMPLES, PVC, SERIE NORMAL, ESGOTO PREDIAL, DN 50 X 50 MM, JUNTA ELÁSTICA, FORNECIDO E INSTALADO EM PRUMADA DE ESGOTO SANITÁRIO OU VENTILAÇÃO.</t>
  </si>
  <si>
    <t>TE DE REDUÇÃO, PVC, SOLDÁVEL, DN 75MM X 50MM, INSTALADO EM PRUMADA DE ÁGUA - FORNECIMENTO E INSTALAÇÃO.</t>
  </si>
  <si>
    <t>DISJUNTOR MONOPOLAR TIPO DIN, CORRENTE NOMINAL DE 25A - FORNECIMENTO E INSTALAÇÃO.</t>
  </si>
  <si>
    <t>DISJUNTOR TRIPOLAR TIPO DIN, CORRENTE NOMINAL DE 40A - FORNECIMENTO E INSTALAÇÃO.</t>
  </si>
  <si>
    <t>CABO DE COBRE FLEXÍVEL ISOLADO, 4 MM², ANTI-CHAMA 450/750 V, PARA CIRCUITOS TERMINAIS - FORNECIMENTO E INSTALAÇÃO.</t>
  </si>
  <si>
    <t>INTERRUPTOR PARALELO (1 MÓDULO), 10A/250V, INCLUINDO SUPORTE E PLACA - FORNECIMENTO E INSTALAÇÃO.</t>
  </si>
  <si>
    <t>INTERRUPTOR SIMPLES (1 MÓDULO) COM INTERRUPTOR PARALELO (1 MÓDULO), 10A/250V, INCLUINDO SUPORTE E PLACA - FORNECIMENTO E INSTALAÇÃO.</t>
  </si>
  <si>
    <t>INTALAÇÃO DE KIT INTELBRAS CENTRAL DE ALARME MONITORADO AMT1016 COMPLETO</t>
  </si>
  <si>
    <t>INSTALAÇÃO DE CAMERA DOME FULL HD INFRAVERMELHO MULTI HD VHD 1220DG4</t>
  </si>
  <si>
    <t>INSTALAÇÃO DE CAMERA EXTERNA BULLET INFRAVERMELHO MULTI HD 1015B INTELBRAS</t>
  </si>
  <si>
    <t>INSTALAÇÃO DE ORGANIZADOR HORIZONTAL DE CABOS 1 U</t>
  </si>
  <si>
    <t>INSTALAÇÃO DE DIGITAL VIDEO RECORDER (DVR) DE 24 PORTAS, INTELBRAS OU EQUIVALENTES</t>
  </si>
  <si>
    <t>INSTALAÇÃO DE AR CONDICIONADO SPLIT HI-WALL 22.000 BTU</t>
  </si>
  <si>
    <t>INSTALAÇÃO DE VENTILADOR CENTRÍFUGO DO TIPO SIROCCO PARA EXAUSTÃO DE AR,  DADOS TÉCNICOS: PRESSÃO EST. - 35 MMCA, VAZÃO DE PROJETO: 1650 M³/H.  MODELO DE REF.: GTS 225 DA BERLINERLUFT, OU EQUIVALENTE -  TENSÃO: 380V-2Ø-60HZ</t>
  </si>
  <si>
    <t>INSTALAÇÃO DE VENTILADOR HELICOCENTRÍFUGO EM LINHA, PARA DUTO - D=200 MM - DADOS TÉCNICOS: PRESSÃO EST (DISP). - 15 MMCA, VAZÃO: 500 M³/H. MODELO DE REF.: TD-800/200 SILENT DA SOLER&amp;PALAU, OU EQUIVALENTE - TENSÃO: 220V-1Ø-60HZ</t>
  </si>
  <si>
    <t>CAIXA FILTRANTE COM GAVETA PORTA-FILTRO, FABRICADA EM CHAPA DE AÇO GALVANIZADA #24, COM FILTRO G4+M5. DIÂMETRO DA CONEXÃO: 200MM. REF.: MFL-200 G4+M5 DA SOLER&amp;PALAU OU EQUIVALENTE - INSTALAÇÃO</t>
  </si>
  <si>
    <t>INSTALAÇÃO DE DAMPER CORTA FOGO , COMPONENTES INCLUEM CARCAÇA EM CHAPA DE AÇO ZINCADA, ALETAS EM SILICATO DE CÁLCIO, EIXOS EM AÇO CARBONO GALVANIZADO OU INOX AISI 304 E BUCHAS EM LATÃO OU MATERIAL SINTÉTICO. - REF.: TROX DIAMENTRO Ø200MM</t>
  </si>
  <si>
    <t>EQUIPAMENTOS BDI 22,18</t>
  </si>
  <si>
    <t>CLIMATIZAÇÃO RECEPTIVO</t>
  </si>
  <si>
    <t>FORNECIMENTO AR CONDICIONADO SPLIT INVERTER, CASSETE, 48000 BTU/H, CICLO FRIO</t>
  </si>
  <si>
    <t>FORNECIMENTO VENTILADOR CENTRÍFUGO EM LINHA, PARA DUTO - D=200MM  - DADOS TÉCNICOS: PRESSÃO EST. - 15 MMCA, VAZÃO DE PROJETO: 810 M³/H.   MODELO DE REF.: TD-1000/250 SILENT DA SOLER&amp;PALAU, OU EQUIVALENTE -  TENSÃO: 220V-1Ø-60HZ</t>
  </si>
  <si>
    <t>FORNECIMENTO CAIXA FILTRANTE COM GAVETA PORTA-FILTRO, FABRICADA EM CHAPA DE AÇO GALVANIZADA #24, COM FILTRO G4+M5. DIÂMETRO DA CONEXÃO: 250MM. REF.: MFL-200 G4+M5 DA SOLER&amp;PALAU OU EQUIVALENTE TÉCNICO</t>
  </si>
  <si>
    <t>LÓGICA RECEPTIVO</t>
  </si>
  <si>
    <t>FORNECIMENTO ROTEADOR ACCESS POINT PARA INSTALAÇÃO EM TETO, CAT.6</t>
  </si>
  <si>
    <t>CLIMATIZAÇÃO PÓRTICO</t>
  </si>
  <si>
    <t>FORNECIMENTO AR CONDICIONADO SPLIT INVERTER, HI-WALL (PAREDE), 9000 BTU/H, CICLO FRIO</t>
  </si>
  <si>
    <t>FORNECIMENTO MINIVENTILADOR AXIAL PARA AR EXTERIOR, COM FILTRO G4+M5 REF.: SPLITVENT DA SICFLUX OU EQUIVALENTE.</t>
  </si>
  <si>
    <t>LÓGICA PÓRTICO</t>
  </si>
  <si>
    <t>FORNECIMENTO RÉGUA C/ 04 TOMADAS 2P+T 10A/250VCA (NBR14136) P/ FIXAÇÃO EM RACK PADRÃO 19", ALTURA 1U, C/ CONEXÕES, FIXAÇÕES E ACESSÓRIOS. REF: CARTHOM - FORNECIMENTO</t>
  </si>
  <si>
    <t>FORNECIMENTO ORGANIZADOR HORIZONTAL DE CABOS 1 U</t>
  </si>
  <si>
    <t>FORNECIMENTO RACK PARA INSTALAÇÃO EM PAREDE 12Us</t>
  </si>
  <si>
    <t>FORNECIMENTO PATCH PANEL 24 PORTAS, CATEGORIA 6</t>
  </si>
  <si>
    <t>FORNECIMENTO SWITCH COM 24 PORTAS, CATEGORIA 6, 19"x1U, C/ CONEXÕES, FIXACÕES E ACESSÓRIOS</t>
  </si>
  <si>
    <t>FORNECIMENTO DISTRIBUIDOR INTERNO - MINI DIO - 12FO SC/APC - REF.: FIBERSUL 12FO SC/APC OU EQUIVALENTES TÉCNICOS</t>
  </si>
  <si>
    <t>CLIMATIZAÇÃO ENGENHO</t>
  </si>
  <si>
    <t>SINALEIRO 24V LED , SELECIONAVEL PISCA OU CONTINUA / COR VERMELHA SCHNEIDER</t>
  </si>
  <si>
    <t>TRANSFORMADOR DE COMANDO 110/220V PARA 24V-5A 120 VA</t>
  </si>
  <si>
    <t>AR CONDICIONADO SPLIT ON/OFF, PISO TETO, 60.000 BTU/H, CICLO FRIO, 60HZ, CLASSIFICACAO ENERGETICA C - SELO PROCEL, GAS HFC, CONTROLE S/FIO</t>
  </si>
  <si>
    <t>Ventilador centrífugo do tipo sirocco para exaustão de ar,  Dados Técnicos: Pressão Est. - 60 mmCA, Vazão de Projeto: 1550 m³/h.  Modelo de Ref.:GTS/ BSS 250 da BerlinerLuft, ou equivalente -  Tensão: 380V-2ø-60Hz</t>
  </si>
  <si>
    <t>Ventilador exaustor centrífugo em linha, para duto - D=315mm - Dados Técnicos: Pressão Est. - 25 mmCA, Vazão em Descarga Livre: 1995 m³/h. Modelo de Ref.: TD-2000/315 Silent da Soler&amp;Palau, ou equivalente - Tensão: 220V-2ø-60Hz</t>
  </si>
  <si>
    <t>Ventilador exaustor centrífugo em linha, para duto - D=355mm  - Dados Técnicos: Pressão Est. - 25 mmCA, Vazão em Descarga Livre: 4200 m³/h.   Modelo de Ref.: TD-4000/355 Mixvent da Soler&amp;Palau, ou equivalente -  Tensão: 220V-2ø-60Hz</t>
  </si>
  <si>
    <t>Caixa filtrante com gaveta porta-filtro, fabricada em chapa de aço galvanizada #24, com filtro G4+M5. Diâmetro da conexão: 315mm. Ref.: MFL-315 G4+M5 da Soler&amp;Palau ou equivalente</t>
  </si>
  <si>
    <t>Damper Corta Fogo tipo comporta, formato circular ou retangular, com elemento fusível e chave fim de curso, referência comercial série FKA-TI-BR-120 fabricante TROX ou equivalente</t>
  </si>
  <si>
    <t>LÓGICA ENGENHO</t>
  </si>
  <si>
    <t>Régua (filtro de linha) com 4 tomadas</t>
  </si>
  <si>
    <t>RACK - ORGANIZADOR HORIZONTAL DE CABOS 1 U</t>
  </si>
  <si>
    <t>DVR 16 CANAIS</t>
  </si>
  <si>
    <t>PATCH PANEL, 24 PORTAS, CATEGORIA 6, COM RACKS DE 19" DE LARGURA E 1 U DE ALTURA</t>
  </si>
  <si>
    <t>Switch 24 portas 10/100 mpbs + 2P10-100-1000 BT</t>
  </si>
  <si>
    <t>Patch cable (Patch cords azul) cat.6 c/1,50m</t>
  </si>
  <si>
    <t>CAMERA INFRA VERMELHO CFTV 1/2.8 FULL HD SONY EXMOR 30M DOME</t>
  </si>
  <si>
    <t>RACK - DISTRIBUIDOR INTERNO OPTICO DIO 24 FIBRAS ODF FULL JZ-1823 APC</t>
  </si>
  <si>
    <t>CLIMATIZAÇÃO CANTINA</t>
  </si>
  <si>
    <t>AR CONDICIONADO SPLIT HI-WALL ON/OFF 22.000 BTU'S SPRINGER MIDEA</t>
  </si>
  <si>
    <t>Ventilador centrífugo do tipo sirocco para exaustão de ar,  Dados Técnicos: Pressão Est. - 35 mmCA, Vazão de Projeto: 1650 m³/h.  Modelo de Ref.: GTS 225 da BerlinerLuft, ou equivalente -  Tensão: 380V-2ø-60Hz</t>
  </si>
  <si>
    <t>Ventilador helicocentrífugo em linha, para duto - D=200 mm - Dados Técnicos: Pressão Est (disp). - 15 mmCA, Vazão: 500 m³/h. Modelo de Ref.: TD-800/200 SILENT da Soler&amp;Palau, ou equivalente - Tensão: 220V-1ø-60Hz</t>
  </si>
  <si>
    <t>Caixa de filtragem em chapa de aço galvanizada, com filtro classe G4+M5, com bocal de conexão de 200mm de diâmetro. Ref.: MFL-200 G4+M5.</t>
  </si>
  <si>
    <t>Damper corta fogo , Componentes incluem carcaça em chapa de aço zincada, aletas em silicato de cálcio, eixos em aço carbono galvanizado ou inox AISI 304 e buchas em latão ou material sintético. - Ref.: Trox Diamentro Ø200mm</t>
  </si>
  <si>
    <t>LÓGICA CANTINA</t>
  </si>
  <si>
    <t>CENTRAL DE ALARME - KIT INTELBRAS CENTRAL DE ALARME 1016 4 SENSORES</t>
  </si>
  <si>
    <t>CAMERA EXTERNA BULLET INFRAVERMELHO MULTI HD 4X1 INTELBRAS</t>
  </si>
  <si>
    <t>Digital Video Recorder (DVR) de 24 Portas, intelbras ou equivalentes</t>
  </si>
  <si>
    <t>BDI APLICADO SOBRE O  TOTAL DE MATERIAL - EQUIPAMENTO</t>
  </si>
  <si>
    <t>BDI APLICADO SOBRE O TOTAL DE MÃO DE OBRA - EQUIPAMENTO</t>
  </si>
  <si>
    <t>ISS (REFERENTE A PREFEITURA DE FLORIANOPOLIS)</t>
  </si>
  <si>
    <t>BDI DIFERENCIADO A SER APLICADO</t>
  </si>
  <si>
    <t>COMPOSIÇÃO DO BDI DIFERENCIADO - EQUIPAMENTOS</t>
  </si>
  <si>
    <t>VALOR TOTAL DO BDI DIFERENCIADO - EQUIPAMENTOS</t>
  </si>
  <si>
    <t>VALOR TOTAL DO ORÇAMENTO - EQUIPAMENTOS</t>
  </si>
  <si>
    <t>VALOR TOTAL GERAL</t>
  </si>
  <si>
    <t xml:space="preserve">VALOR TOTAL BDI </t>
  </si>
  <si>
    <t>VALOR TOTAL GERAL COM BDI</t>
  </si>
  <si>
    <t>Valor Total de Material com BDI - Equipamentos</t>
  </si>
  <si>
    <t>Valor Total de Mão de Obra com BDI - Equipamentos</t>
  </si>
  <si>
    <t>4.1.1</t>
  </si>
  <si>
    <t>4.1.2</t>
  </si>
  <si>
    <t>4.1.3</t>
  </si>
  <si>
    <t>4.1.4</t>
  </si>
  <si>
    <t>4.1.5</t>
  </si>
  <si>
    <t>4.1.6</t>
  </si>
  <si>
    <t>4.1.7</t>
  </si>
  <si>
    <t>4.1.8</t>
  </si>
  <si>
    <t>4.1.9</t>
  </si>
  <si>
    <t>4.1.10</t>
  </si>
  <si>
    <t>4.1.11</t>
  </si>
  <si>
    <t>4.1.12</t>
  </si>
  <si>
    <t>4.2.1</t>
  </si>
  <si>
    <t>4.2.2</t>
  </si>
  <si>
    <t>4.2.3</t>
  </si>
  <si>
    <t>4.3.1</t>
  </si>
  <si>
    <t>4.3.1.1</t>
  </si>
  <si>
    <t>4.3.2</t>
  </si>
  <si>
    <t>4.3.2.1</t>
  </si>
  <si>
    <t>4.4</t>
  </si>
  <si>
    <t>4.4.1</t>
  </si>
  <si>
    <t>4.4.1.1</t>
  </si>
  <si>
    <t>4.4.1.1.1</t>
  </si>
  <si>
    <t>4.4.1.1.2</t>
  </si>
  <si>
    <t>4.4.1.1.3</t>
  </si>
  <si>
    <t>4.4.1.1.4</t>
  </si>
  <si>
    <t>4.4.1.1.5</t>
  </si>
  <si>
    <t>4.4.1.1.6</t>
  </si>
  <si>
    <t>4.4.1.2</t>
  </si>
  <si>
    <t>4.4.1.2.1</t>
  </si>
  <si>
    <t>4.4.1.2.2</t>
  </si>
  <si>
    <t>4.4.1.2.3</t>
  </si>
  <si>
    <t>4.4.1.2.4</t>
  </si>
  <si>
    <t>4.4.1.2.5</t>
  </si>
  <si>
    <t>4.4.1.3</t>
  </si>
  <si>
    <t>4.4.1.3.1</t>
  </si>
  <si>
    <t>4.5</t>
  </si>
  <si>
    <t>4.5.1</t>
  </si>
  <si>
    <t>4.5.1.1</t>
  </si>
  <si>
    <t>4.5.1.1.1</t>
  </si>
  <si>
    <t>4.5.1.1.2</t>
  </si>
  <si>
    <t>4.5.1.1.3</t>
  </si>
  <si>
    <t>4.5.1.1.4</t>
  </si>
  <si>
    <t>4.5.1.1.5</t>
  </si>
  <si>
    <t>4.5.1.2</t>
  </si>
  <si>
    <t xml:space="preserve">4.5.1.2.1 </t>
  </si>
  <si>
    <t xml:space="preserve">4.5.1.2.1.1 </t>
  </si>
  <si>
    <t>4.5.1.2.1.2</t>
  </si>
  <si>
    <t>4.5.1.2.1.3</t>
  </si>
  <si>
    <t>4.5.1.2.1.4</t>
  </si>
  <si>
    <t>4.5.1.2.1.5</t>
  </si>
  <si>
    <t>4.5.1.2.1.6</t>
  </si>
  <si>
    <t>4.5.1.2.1.7</t>
  </si>
  <si>
    <t>4.5.1.2.1.8</t>
  </si>
  <si>
    <t>4.5.1.2.1.9</t>
  </si>
  <si>
    <t>4.5.2</t>
  </si>
  <si>
    <t xml:space="preserve">4.5.2.1 </t>
  </si>
  <si>
    <t>4.5.2.2</t>
  </si>
  <si>
    <t>4.5.2.3</t>
  </si>
  <si>
    <t>4.6</t>
  </si>
  <si>
    <t>4.6.1</t>
  </si>
  <si>
    <t>4.6.1.1</t>
  </si>
  <si>
    <t>4.6.2</t>
  </si>
  <si>
    <t>4.6.2.1</t>
  </si>
  <si>
    <t>4.7</t>
  </si>
  <si>
    <t>4.7.1</t>
  </si>
  <si>
    <t>4.7.1.1</t>
  </si>
  <si>
    <t>4.7.1.2</t>
  </si>
  <si>
    <t>4.7.1.3</t>
  </si>
  <si>
    <t>4.7.1.4</t>
  </si>
  <si>
    <t>4.7.2</t>
  </si>
  <si>
    <t>4.7.2.1</t>
  </si>
  <si>
    <t>4.7.2.2</t>
  </si>
  <si>
    <t>4.7.2.3</t>
  </si>
  <si>
    <t>4.7.3</t>
  </si>
  <si>
    <t>4.7.3.1</t>
  </si>
  <si>
    <t>4.7.3.2</t>
  </si>
  <si>
    <t>4.8</t>
  </si>
  <si>
    <t>4.8.1</t>
  </si>
  <si>
    <t>4.8.1.1</t>
  </si>
  <si>
    <t>4.8.1.2</t>
  </si>
  <si>
    <t>4.9</t>
  </si>
  <si>
    <t>4.9.1</t>
  </si>
  <si>
    <t>4.9.1.1</t>
  </si>
  <si>
    <t>4.9.1.2</t>
  </si>
  <si>
    <t>4.9.1.3</t>
  </si>
  <si>
    <t>4.9.1.4</t>
  </si>
  <si>
    <t>4.9.2</t>
  </si>
  <si>
    <t>4.9.2.1</t>
  </si>
  <si>
    <t>4.9.2.2</t>
  </si>
  <si>
    <t>4.9.2.3</t>
  </si>
  <si>
    <t>4.9.2.4</t>
  </si>
  <si>
    <t>4.9.2.5</t>
  </si>
  <si>
    <t>4.9.2.6</t>
  </si>
  <si>
    <t>4.9.2.7</t>
  </si>
  <si>
    <t>4.9.3</t>
  </si>
  <si>
    <t>4.9.3.1</t>
  </si>
  <si>
    <t>4.9.3.2</t>
  </si>
  <si>
    <t>4.9.4</t>
  </si>
  <si>
    <t>4.9.4.1</t>
  </si>
  <si>
    <t>4.9.5</t>
  </si>
  <si>
    <t>4.9.4.2</t>
  </si>
  <si>
    <t>4.9.4.3</t>
  </si>
  <si>
    <t>4.9.4.4</t>
  </si>
  <si>
    <t>4.9.6</t>
  </si>
  <si>
    <t>4.9.6.1</t>
  </si>
  <si>
    <t>4.9.6.2</t>
  </si>
  <si>
    <t>4.9.6.3</t>
  </si>
  <si>
    <t>4.9.6.4</t>
  </si>
  <si>
    <t>4.9.6.5</t>
  </si>
  <si>
    <t>4.9.6.6</t>
  </si>
  <si>
    <t>4.9.6.7</t>
  </si>
  <si>
    <t>4.9.6.8</t>
  </si>
  <si>
    <t>4.9.7</t>
  </si>
  <si>
    <t>4.9.7.1</t>
  </si>
  <si>
    <t>4.9.7.2</t>
  </si>
  <si>
    <t>4.10</t>
  </si>
  <si>
    <t>4.10.1</t>
  </si>
  <si>
    <t>4.10.1.1</t>
  </si>
  <si>
    <t>4.10.2</t>
  </si>
  <si>
    <t>4.10.2.1</t>
  </si>
  <si>
    <t>4.10.2.2</t>
  </si>
  <si>
    <t>4.10.2.3</t>
  </si>
  <si>
    <t>4.10.3</t>
  </si>
  <si>
    <t>4.10.3.1</t>
  </si>
  <si>
    <t>4.10.3.2</t>
  </si>
  <si>
    <t>4.10.3.3</t>
  </si>
  <si>
    <t>4.11</t>
  </si>
  <si>
    <t>4.11.1</t>
  </si>
  <si>
    <t>4.11.1.1</t>
  </si>
  <si>
    <t>4.11.1.1.1</t>
  </si>
  <si>
    <t>4.11.1.1.2</t>
  </si>
  <si>
    <t>4.11.1.1.3</t>
  </si>
  <si>
    <t>4.11.1.1.4</t>
  </si>
  <si>
    <t>4.11.1.2</t>
  </si>
  <si>
    <t>4.11.1.2.1</t>
  </si>
  <si>
    <t>4.11.1.2.2</t>
  </si>
  <si>
    <t>4.11.1.3</t>
  </si>
  <si>
    <t>4.11.1.3.1</t>
  </si>
  <si>
    <t>4.11.1.3.2</t>
  </si>
  <si>
    <t>4.11.1.3.3</t>
  </si>
  <si>
    <t>4.11.1.3.4</t>
  </si>
  <si>
    <t>4.11.1.3.5</t>
  </si>
  <si>
    <t>4.11.1.3.6</t>
  </si>
  <si>
    <t>4.11.1.3.7</t>
  </si>
  <si>
    <t>4.11.1.3.8</t>
  </si>
  <si>
    <t>4.11.1.3.9</t>
  </si>
  <si>
    <t>4.11.1.3.10</t>
  </si>
  <si>
    <t>4.11.1.4</t>
  </si>
  <si>
    <t>4.11.1.4.1</t>
  </si>
  <si>
    <t>4.11.1.5</t>
  </si>
  <si>
    <t>4.11.2</t>
  </si>
  <si>
    <t>4.11.2.1</t>
  </si>
  <si>
    <t xml:space="preserve">4.11.2.1.1 </t>
  </si>
  <si>
    <t>4.11.2.2</t>
  </si>
  <si>
    <t xml:space="preserve">4.11.2.2.1 </t>
  </si>
  <si>
    <t>4.11.2.2.2</t>
  </si>
  <si>
    <t>4.11.2.2.3</t>
  </si>
  <si>
    <t xml:space="preserve">4.11.2.3 </t>
  </si>
  <si>
    <t xml:space="preserve">4.11.2.3.1 </t>
  </si>
  <si>
    <t>4.11.2.3.2</t>
  </si>
  <si>
    <t>4.11.2.3.3</t>
  </si>
  <si>
    <t>4.11.2.3.4</t>
  </si>
  <si>
    <t>4.11.2.3.5</t>
  </si>
  <si>
    <t>4.11.2.3.6</t>
  </si>
  <si>
    <t>4.11.2.3.7</t>
  </si>
  <si>
    <t>4.11.2.3.8</t>
  </si>
  <si>
    <t>4.11.2.3.9</t>
  </si>
  <si>
    <t>4.11.2.3.10</t>
  </si>
  <si>
    <t>4.11.2.3.11</t>
  </si>
  <si>
    <t>4.11.2.3.12</t>
  </si>
  <si>
    <t>4.11.3</t>
  </si>
  <si>
    <t xml:space="preserve">4.11.3.1 </t>
  </si>
  <si>
    <t xml:space="preserve">4.11.3.1.1 </t>
  </si>
  <si>
    <t>4.11.3.1.2</t>
  </si>
  <si>
    <t>4.11.3.1.3</t>
  </si>
  <si>
    <t>4.11.3.1.4</t>
  </si>
  <si>
    <t>4.11.3.1.5</t>
  </si>
  <si>
    <t>4.11.3.1.6</t>
  </si>
  <si>
    <t>4.12</t>
  </si>
  <si>
    <t xml:space="preserve">4.12.1 </t>
  </si>
  <si>
    <t xml:space="preserve">4.12.1 .1 </t>
  </si>
  <si>
    <t xml:space="preserve">4.12.2 </t>
  </si>
  <si>
    <t xml:space="preserve">4.12.2.1 </t>
  </si>
  <si>
    <t>4.12.2.2</t>
  </si>
  <si>
    <t>4.12.2.3</t>
  </si>
  <si>
    <t>4.12.2.4</t>
  </si>
  <si>
    <t>4.12.2.5</t>
  </si>
  <si>
    <t xml:space="preserve">4.12.3 </t>
  </si>
  <si>
    <t xml:space="preserve">4.12.3.1 </t>
  </si>
  <si>
    <t xml:space="preserve">4.12.4 </t>
  </si>
  <si>
    <t xml:space="preserve">4.12.4.1 </t>
  </si>
  <si>
    <t>4.12.4.2</t>
  </si>
  <si>
    <t>4.12.4.3</t>
  </si>
  <si>
    <t>4.12.4.4</t>
  </si>
  <si>
    <t>4.12.4.5</t>
  </si>
  <si>
    <t xml:space="preserve">4.12.5 </t>
  </si>
  <si>
    <t xml:space="preserve">4.12.6 </t>
  </si>
  <si>
    <t xml:space="preserve">4.12.6.1 </t>
  </si>
  <si>
    <t>4.12.6.2</t>
  </si>
  <si>
    <t>4.12.6.3</t>
  </si>
  <si>
    <t>4.12.6.4</t>
  </si>
  <si>
    <t>4.12.6.5</t>
  </si>
  <si>
    <t>4.12.6.6</t>
  </si>
  <si>
    <t xml:space="preserve">4.12.7 </t>
  </si>
  <si>
    <t xml:space="preserve">4.12.7.1 </t>
  </si>
  <si>
    <t xml:space="preserve">4.12.7.1.1 </t>
  </si>
  <si>
    <t>4.12.7.1.2</t>
  </si>
  <si>
    <t>4.12.7.1.3</t>
  </si>
  <si>
    <t>4.12.7.1.4</t>
  </si>
  <si>
    <t>4.12.7.1.5</t>
  </si>
  <si>
    <t xml:space="preserve">4.12.7.2 </t>
  </si>
  <si>
    <t xml:space="preserve">4.12.7.2.1 </t>
  </si>
  <si>
    <t xml:space="preserve">4.12.8 </t>
  </si>
  <si>
    <t xml:space="preserve">4.12.8.1 </t>
  </si>
  <si>
    <t>4.12.8.2</t>
  </si>
  <si>
    <t>4.12.8.3</t>
  </si>
  <si>
    <t>4.12.8.4</t>
  </si>
  <si>
    <t>4.12.8.5</t>
  </si>
  <si>
    <t>4.12.8.6</t>
  </si>
  <si>
    <t>4.12.8.7</t>
  </si>
  <si>
    <t>4.12.8.8</t>
  </si>
  <si>
    <t>4.12.8.9</t>
  </si>
  <si>
    <t xml:space="preserve">4.12.9 </t>
  </si>
  <si>
    <t xml:space="preserve">4.12.9.1 </t>
  </si>
  <si>
    <t xml:space="preserve">4.12.9.1.1 </t>
  </si>
  <si>
    <t>4.12.9.1.2</t>
  </si>
  <si>
    <t>4.12.9.1.3</t>
  </si>
  <si>
    <t>4.12.9.1.4</t>
  </si>
  <si>
    <t>4.12.9.1.5</t>
  </si>
  <si>
    <t>4.12.9.1.6</t>
  </si>
  <si>
    <t xml:space="preserve">4.12.9.2 </t>
  </si>
  <si>
    <t xml:space="preserve">4.12.9.2.1 </t>
  </si>
  <si>
    <t xml:space="preserve">4.12.9.3 </t>
  </si>
  <si>
    <t xml:space="preserve">4.12.9.3.1 </t>
  </si>
  <si>
    <t xml:space="preserve">4.12.9.4 </t>
  </si>
  <si>
    <t xml:space="preserve">4.12.9.4.1 </t>
  </si>
  <si>
    <t>4.12.9.4.2</t>
  </si>
  <si>
    <t>4.12.9.4.3</t>
  </si>
  <si>
    <t>4.12.9.4.4</t>
  </si>
  <si>
    <t>4.12.9.4.5</t>
  </si>
  <si>
    <t>4.12.9.4.6</t>
  </si>
  <si>
    <t>4.12.9.4.7</t>
  </si>
  <si>
    <t>4.12.9.4.8</t>
  </si>
  <si>
    <t>4.12.9.4.9</t>
  </si>
  <si>
    <t>4.12.9.4.10</t>
  </si>
  <si>
    <t>4.13</t>
  </si>
  <si>
    <t>4.13.1</t>
  </si>
  <si>
    <t>4.13.1.1</t>
  </si>
  <si>
    <t>4.13.1.2</t>
  </si>
  <si>
    <t>4.13.2</t>
  </si>
  <si>
    <t>4.13.2.1</t>
  </si>
  <si>
    <t>4.13.2.2</t>
  </si>
  <si>
    <t>4.13.2.3</t>
  </si>
  <si>
    <t>4.14</t>
  </si>
  <si>
    <t>4.14.1</t>
  </si>
  <si>
    <t xml:space="preserve">4.14.1.1 </t>
  </si>
  <si>
    <t>4.14.1.2</t>
  </si>
  <si>
    <t>4.14.1.3</t>
  </si>
  <si>
    <t>4.14.1.4</t>
  </si>
  <si>
    <t>4.14.1.5</t>
  </si>
  <si>
    <t>4.14.1.6</t>
  </si>
  <si>
    <t>4.14.1.7</t>
  </si>
  <si>
    <t>4.14.1.8</t>
  </si>
  <si>
    <t>4.14.1.9</t>
  </si>
  <si>
    <t>4.14.2</t>
  </si>
  <si>
    <t>4.1.4.2.1</t>
  </si>
  <si>
    <t>4.14.3</t>
  </si>
  <si>
    <t>4.14.3.1</t>
  </si>
  <si>
    <t>4.14.3.2</t>
  </si>
  <si>
    <t>4.14.4</t>
  </si>
  <si>
    <t>4.14.4.1</t>
  </si>
  <si>
    <t xml:space="preserve">4.14.4.1.1 </t>
  </si>
  <si>
    <t>4.14.4.2</t>
  </si>
  <si>
    <t xml:space="preserve">4.14.4.2.1 </t>
  </si>
  <si>
    <t>4.14.4.2.2</t>
  </si>
  <si>
    <t>4.14.4.2.3</t>
  </si>
  <si>
    <t>4.14.4.3</t>
  </si>
  <si>
    <t xml:space="preserve">4.14.4.3.1 </t>
  </si>
  <si>
    <t>4.14.4.3.2</t>
  </si>
  <si>
    <t>4.14.4.3.3</t>
  </si>
  <si>
    <t>4.14.4.3.4</t>
  </si>
  <si>
    <t>4.14.4.3.5</t>
  </si>
  <si>
    <t>4.14.5</t>
  </si>
  <si>
    <t xml:space="preserve">4.14.4.2 </t>
  </si>
  <si>
    <t>4.14.6</t>
  </si>
  <si>
    <t xml:space="preserve">4.14.6.1 </t>
  </si>
  <si>
    <t>4.14.6.2</t>
  </si>
  <si>
    <t>4.14.6.3</t>
  </si>
  <si>
    <t>4.14.6.4</t>
  </si>
  <si>
    <t>4.14.6.5</t>
  </si>
  <si>
    <t>4.14.6.6</t>
  </si>
  <si>
    <t>4.14.6.7</t>
  </si>
  <si>
    <t>5.4.1.1 .1</t>
  </si>
  <si>
    <t>5.4.1.1 .2</t>
  </si>
  <si>
    <t>5.4.1.1 .3</t>
  </si>
  <si>
    <t>5.4.1.1 .4</t>
  </si>
  <si>
    <t>5.4.1.1 .5</t>
  </si>
  <si>
    <t>5.4.1.1 .6</t>
  </si>
  <si>
    <t xml:space="preserve">5.4.1.2.1 </t>
  </si>
  <si>
    <t xml:space="preserve">5.5.1.1.1 </t>
  </si>
  <si>
    <t>5.5.1.2.1</t>
  </si>
  <si>
    <t>5.5.2.1</t>
  </si>
  <si>
    <t xml:space="preserve">5.6.1.1 </t>
  </si>
  <si>
    <t>5.6.1.2</t>
  </si>
  <si>
    <t xml:space="preserve">5.6.2.1 </t>
  </si>
  <si>
    <t>5.6.3</t>
  </si>
  <si>
    <t xml:space="preserve">5.6.3.1 </t>
  </si>
  <si>
    <t xml:space="preserve">5.8.1.1 </t>
  </si>
  <si>
    <t>5.8.1.3</t>
  </si>
  <si>
    <t>5.9.4.2</t>
  </si>
  <si>
    <t>5.9.4.3</t>
  </si>
  <si>
    <t>5.9.4.4</t>
  </si>
  <si>
    <t>5.9.5.5</t>
  </si>
  <si>
    <t>5.9.5.6</t>
  </si>
  <si>
    <t>5.9.5.7</t>
  </si>
  <si>
    <t xml:space="preserve">5.9.5.1 </t>
  </si>
  <si>
    <t xml:space="preserve">5.10.1.1 </t>
  </si>
  <si>
    <t xml:space="preserve">5.10.2.1 </t>
  </si>
  <si>
    <t>5.10.2.4</t>
  </si>
  <si>
    <t>5.10.2.5</t>
  </si>
  <si>
    <t>5.10.2.6</t>
  </si>
  <si>
    <t>5.10.2.7</t>
  </si>
  <si>
    <t>5.10.2.8</t>
  </si>
  <si>
    <t>5.10.2.9</t>
  </si>
  <si>
    <t xml:space="preserve">5.10.3.1 </t>
  </si>
  <si>
    <t>5.10.4</t>
  </si>
  <si>
    <t>5.10.4.1</t>
  </si>
  <si>
    <t xml:space="preserve">5.11.1.1 </t>
  </si>
  <si>
    <t xml:space="preserve">5.11.1.2.1 </t>
  </si>
  <si>
    <t xml:space="preserve">5.11.1.3.1 </t>
  </si>
  <si>
    <t>5.11.1.3.11</t>
  </si>
  <si>
    <t xml:space="preserve">5.11.1.4.1 </t>
  </si>
  <si>
    <t xml:space="preserve">5.11.1.5.1 </t>
  </si>
  <si>
    <t xml:space="preserve">5.11.2.1 </t>
  </si>
  <si>
    <t>5.11.2.1.2</t>
  </si>
  <si>
    <t>5.11.2.2.4</t>
  </si>
  <si>
    <t>5.11.2.3</t>
  </si>
  <si>
    <t>5.11.2.3.13</t>
  </si>
  <si>
    <t>5.11.2.3.14</t>
  </si>
  <si>
    <t>5.11.2.3.15</t>
  </si>
  <si>
    <t>5.11.2.3.16</t>
  </si>
  <si>
    <t xml:space="preserve">5.12.1.1 </t>
  </si>
  <si>
    <t>5.12.4.6</t>
  </si>
  <si>
    <t>5.12.4.7</t>
  </si>
  <si>
    <t>5.12.5.3</t>
  </si>
  <si>
    <t>5.12.5.4</t>
  </si>
  <si>
    <t>5.12.5.5</t>
  </si>
  <si>
    <t>5.12.5.6</t>
  </si>
  <si>
    <t>5.12.5.7</t>
  </si>
  <si>
    <t xml:space="preserve">5.12.8.1.1 </t>
  </si>
  <si>
    <t>5.12.8.1.2</t>
  </si>
  <si>
    <t>5.12.8.1.3</t>
  </si>
  <si>
    <t xml:space="preserve">5.12.8.2 </t>
  </si>
  <si>
    <t xml:space="preserve">5.12.8.2.1 </t>
  </si>
  <si>
    <t xml:space="preserve">5.12.8.3 </t>
  </si>
  <si>
    <t xml:space="preserve">5.12.8.3.1 </t>
  </si>
  <si>
    <t xml:space="preserve">5.12.8.4 </t>
  </si>
  <si>
    <t xml:space="preserve">5.12.8.4.1 </t>
  </si>
  <si>
    <t>5.12.8.4.2</t>
  </si>
  <si>
    <t>5.12.8.4.3</t>
  </si>
  <si>
    <t>5.12.8.4.4</t>
  </si>
  <si>
    <t>5.12.8.4.5</t>
  </si>
  <si>
    <t>5.12.8.4.6</t>
  </si>
  <si>
    <t>5.12.8.4.7</t>
  </si>
  <si>
    <t>5.12.8.4.8</t>
  </si>
  <si>
    <t xml:space="preserve">5.13.1 </t>
  </si>
  <si>
    <t xml:space="preserve">5.13.1.1 </t>
  </si>
  <si>
    <t xml:space="preserve">5.13.2 </t>
  </si>
  <si>
    <t xml:space="preserve">5.13.2.1 </t>
  </si>
  <si>
    <t xml:space="preserve">5.14.1 </t>
  </si>
  <si>
    <t>5.14.1.10</t>
  </si>
  <si>
    <t xml:space="preserve">5.14.2 </t>
  </si>
  <si>
    <t xml:space="preserve">5.14.2.1 </t>
  </si>
  <si>
    <t xml:space="preserve">5.14.3 </t>
  </si>
  <si>
    <t xml:space="preserve">5.14.3.1 </t>
  </si>
  <si>
    <t xml:space="preserve">5.14.4 </t>
  </si>
  <si>
    <t xml:space="preserve">5.14.4.1 </t>
  </si>
  <si>
    <t xml:space="preserve">5.14.4.2 </t>
  </si>
  <si>
    <t>5.14.4.2.4</t>
  </si>
  <si>
    <t xml:space="preserve">5.14.4.3 </t>
  </si>
  <si>
    <t>5.14.4.3.6</t>
  </si>
  <si>
    <t xml:space="preserve">5.14.5 </t>
  </si>
  <si>
    <t xml:space="preserve">5.14.5.1 </t>
  </si>
  <si>
    <t>5.14.5.2.4</t>
  </si>
  <si>
    <t xml:space="preserve">5.14.6 </t>
  </si>
  <si>
    <t>5.14.5.2</t>
  </si>
  <si>
    <t>5.14.5.3</t>
  </si>
  <si>
    <t>5.14.5.4</t>
  </si>
  <si>
    <t>5.14.5.5</t>
  </si>
  <si>
    <t xml:space="preserve">6.3 </t>
  </si>
  <si>
    <t xml:space="preserve">6.3.1 </t>
  </si>
  <si>
    <t xml:space="preserve">6.3.2 </t>
  </si>
  <si>
    <t xml:space="preserve">6.4 </t>
  </si>
  <si>
    <t xml:space="preserve">6.4.1 </t>
  </si>
  <si>
    <t>6.4.2</t>
  </si>
  <si>
    <t>6.4.3</t>
  </si>
  <si>
    <t>6.4.4</t>
  </si>
  <si>
    <t>6.4.5</t>
  </si>
  <si>
    <t>6.4.6</t>
  </si>
  <si>
    <t>6.4.7</t>
  </si>
  <si>
    <t xml:space="preserve">6.5.1 </t>
  </si>
  <si>
    <t>6.5.3</t>
  </si>
  <si>
    <t>6.5.4</t>
  </si>
  <si>
    <t>6.5.5</t>
  </si>
  <si>
    <t>6.5.6</t>
  </si>
  <si>
    <t>6.5.7</t>
  </si>
  <si>
    <t>6.5.8</t>
  </si>
  <si>
    <t xml:space="preserve">6.6.1 </t>
  </si>
  <si>
    <t>6.6.4</t>
  </si>
  <si>
    <t>6.6.5</t>
  </si>
  <si>
    <t>6.6.6</t>
  </si>
  <si>
    <t>6.6.7</t>
  </si>
  <si>
    <t>6.6.8</t>
  </si>
  <si>
    <t>6.6.9</t>
  </si>
  <si>
    <t>6.6.10</t>
  </si>
  <si>
    <t xml:space="preserve">6.7.1 </t>
  </si>
  <si>
    <t>6.7.3</t>
  </si>
  <si>
    <t>6.7.4</t>
  </si>
  <si>
    <t>6.7.5</t>
  </si>
  <si>
    <t>6.7.6</t>
  </si>
  <si>
    <t>6.7.7</t>
  </si>
  <si>
    <t>6.7.8</t>
  </si>
  <si>
    <t>6.7.9</t>
  </si>
  <si>
    <t xml:space="preserve">6.8.1 </t>
  </si>
  <si>
    <t>6.8.2</t>
  </si>
  <si>
    <t>6.8.3</t>
  </si>
  <si>
    <t>6.8.4</t>
  </si>
  <si>
    <t>6.8.5</t>
  </si>
  <si>
    <t>6.8.6</t>
  </si>
  <si>
    <t>6.8.7</t>
  </si>
  <si>
    <t>6.8.8</t>
  </si>
  <si>
    <t>6.8.9</t>
  </si>
  <si>
    <t>6.8.10</t>
  </si>
  <si>
    <t>HOTEL SESC CACUPE_RECEPTIVO - REFORMA ENGENHO - CANTINA</t>
  </si>
  <si>
    <t>RECEPTIVO - REFORMA ENGENHO - CANTINA</t>
  </si>
  <si>
    <t>FACHADA VENTILADA RECEPTIVO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</si>
</sst>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Red]#,##0.00"/>
    <numFmt numFmtId="165" formatCode="0.00;[Red]0.00"/>
    <numFmt numFmtId="166" formatCode="0.00000000"/>
  </numFmts>
  <fonts count="29" x14ac:knownFonts="1">
    <font>
      <sz val="11"/>
      <name val="Arial"/>
      <family val="1"/>
    </font>
    <font>
      <sz val="11"/>
      <name val="Arial"/>
      <family val="1"/>
    </font>
    <font>
      <b/>
      <sz val="8"/>
      <name val="Arial"/>
      <family val="1"/>
    </font>
    <font>
      <sz val="8"/>
      <name val="Arial"/>
      <family val="1"/>
    </font>
    <font>
      <b/>
      <sz val="8"/>
      <color rgb="FF000000"/>
      <name val="Arial"/>
      <family val="1"/>
    </font>
    <font>
      <sz val="8"/>
      <color rgb="FF000000"/>
      <name val="Arial"/>
      <family val="1"/>
    </font>
    <font>
      <b/>
      <sz val="8"/>
      <color rgb="FF000000"/>
      <name val="Arial"/>
      <family val="2"/>
    </font>
    <font>
      <sz val="8"/>
      <color theme="0"/>
      <name val="Arial"/>
      <family val="1"/>
    </font>
    <font>
      <sz val="8"/>
      <color rgb="FFFF0000"/>
      <name val="Arial"/>
      <family val="1"/>
    </font>
    <font>
      <sz val="8"/>
      <color indexed="8"/>
      <name val="Arial"/>
      <family val="1"/>
    </font>
    <font>
      <i/>
      <sz val="8"/>
      <name val="Arial"/>
      <family val="1"/>
    </font>
    <font>
      <i/>
      <sz val="8"/>
      <color indexed="8"/>
      <name val="Arial"/>
      <family val="1"/>
    </font>
    <font>
      <i/>
      <sz val="8"/>
      <color rgb="FFFF0000"/>
      <name val="Arial"/>
      <family val="1"/>
    </font>
    <font>
      <sz val="7"/>
      <name val="Arial"/>
      <family val="2"/>
    </font>
    <font>
      <sz val="10"/>
      <name val="Arial"/>
      <family val="2"/>
    </font>
    <font>
      <sz val="10"/>
      <color indexed="12"/>
      <name val="Arial"/>
      <family val="2"/>
    </font>
    <font>
      <b/>
      <sz val="7"/>
      <name val="Arial"/>
      <family val="2"/>
    </font>
    <font>
      <b/>
      <strike/>
      <sz val="7"/>
      <name val="Arial"/>
      <family val="2"/>
    </font>
    <font>
      <sz val="7"/>
      <color indexed="8"/>
      <name val="Arial"/>
      <family val="2"/>
    </font>
    <font>
      <sz val="8"/>
      <name val="Arial"/>
      <family val="2"/>
    </font>
    <font>
      <b/>
      <sz val="12"/>
      <name val="Arial"/>
      <family val="2"/>
    </font>
    <font>
      <sz val="9"/>
      <name val="Arial"/>
      <family val="2"/>
    </font>
    <font>
      <b/>
      <sz val="9"/>
      <name val="Arial"/>
      <family val="2"/>
    </font>
    <font>
      <sz val="9"/>
      <color indexed="12"/>
      <name val="Arial"/>
      <family val="2"/>
    </font>
    <font>
      <b/>
      <sz val="8"/>
      <name val="Arial"/>
      <family val="2"/>
    </font>
    <font>
      <b/>
      <sz val="14"/>
      <name val="Arial"/>
      <family val="2"/>
    </font>
    <font>
      <b/>
      <sz val="11"/>
      <name val="Arial"/>
      <family val="2"/>
    </font>
    <font>
      <b/>
      <sz val="8"/>
      <color rgb="FFFF0000"/>
      <name val="Arial"/>
      <family val="1"/>
    </font>
    <font>
      <b/>
      <sz val="8"/>
      <color rgb="FFFF0000"/>
      <name val="Arial"/>
      <family val="2"/>
    </font>
  </fonts>
  <fills count="13">
    <fill>
      <patternFill patternType="none"/>
    </fill>
    <fill>
      <patternFill patternType="gray125"/>
    </fill>
    <fill>
      <patternFill patternType="solid">
        <fgColor rgb="FFC0C0C0"/>
      </patternFill>
    </fill>
    <fill>
      <patternFill patternType="solid">
        <fgColor rgb="FFFFFFFF"/>
      </patternFill>
    </fill>
    <fill>
      <patternFill patternType="gray125">
        <b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66FFFF"/>
        <bgColor indexed="64"/>
      </patternFill>
    </fill>
    <fill>
      <patternFill patternType="solid">
        <fgColor rgb="FF92D050"/>
        <bgColor indexed="64"/>
      </patternFill>
    </fill>
  </fills>
  <borders count="4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right/>
      <top style="thin">
        <color indexed="64"/>
      </top>
      <bottom/>
      <diagonal/>
    </border>
    <border>
      <left/>
      <right/>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8">
    <xf numFmtId="0" fontId="0" fillId="0" borderId="0" xfId="0"/>
    <xf numFmtId="0" fontId="3" fillId="0" borderId="0" xfId="0" applyFont="1" applyAlignment="1">
      <alignment wrapText="1"/>
    </xf>
    <xf numFmtId="4" fontId="5" fillId="3" borderId="1" xfId="0" applyNumberFormat="1" applyFont="1" applyFill="1" applyBorder="1" applyAlignment="1">
      <alignment horizontal="left" vertical="top" wrapText="1"/>
    </xf>
    <xf numFmtId="2" fontId="3" fillId="0" borderId="0" xfId="0" applyNumberFormat="1" applyFont="1" applyAlignment="1">
      <alignment wrapText="1"/>
    </xf>
    <xf numFmtId="0" fontId="3" fillId="0" borderId="0" xfId="0" applyFont="1" applyAlignment="1">
      <alignment horizontal="left" wrapText="1"/>
    </xf>
    <xf numFmtId="4" fontId="4" fillId="2"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right" vertical="top" wrapText="1"/>
    </xf>
    <xf numFmtId="2" fontId="5" fillId="4" borderId="1" xfId="0" applyNumberFormat="1" applyFont="1" applyFill="1" applyBorder="1" applyAlignment="1">
      <alignment horizontal="right" vertical="top" wrapText="1"/>
    </xf>
    <xf numFmtId="4" fontId="5" fillId="4" borderId="1" xfId="0" applyNumberFormat="1" applyFont="1" applyFill="1" applyBorder="1" applyAlignment="1">
      <alignment horizontal="right" vertical="top" wrapText="1"/>
    </xf>
    <xf numFmtId="4" fontId="5" fillId="4" borderId="1" xfId="0" applyNumberFormat="1" applyFont="1" applyFill="1" applyBorder="1" applyAlignment="1">
      <alignment horizontal="left" vertical="top" wrapText="1"/>
    </xf>
    <xf numFmtId="4" fontId="6" fillId="3" borderId="1" xfId="0" applyNumberFormat="1" applyFont="1" applyFill="1" applyBorder="1" applyAlignment="1">
      <alignment horizontal="left" vertical="top" wrapText="1"/>
    </xf>
    <xf numFmtId="0" fontId="5" fillId="3" borderId="1" xfId="0" applyFont="1" applyFill="1" applyBorder="1" applyAlignment="1">
      <alignment horizontal="left" vertical="top" wrapText="1"/>
    </xf>
    <xf numFmtId="0" fontId="2" fillId="0" borderId="1" xfId="0" applyFont="1" applyBorder="1" applyAlignment="1">
      <alignment horizontal="left" vertical="center" wrapText="1"/>
    </xf>
    <xf numFmtId="2" fontId="5" fillId="3" borderId="1" xfId="1" applyNumberFormat="1" applyFont="1" applyFill="1" applyBorder="1" applyAlignment="1">
      <alignment horizontal="left" vertical="top" wrapText="1"/>
    </xf>
    <xf numFmtId="4" fontId="3" fillId="5" borderId="1" xfId="0" applyNumberFormat="1" applyFont="1" applyFill="1" applyBorder="1" applyAlignment="1">
      <alignment horizontal="left" vertical="top" wrapText="1"/>
    </xf>
    <xf numFmtId="0" fontId="5" fillId="6" borderId="1" xfId="0" applyFont="1" applyFill="1" applyBorder="1" applyAlignment="1">
      <alignment horizontal="left" vertical="top" wrapText="1"/>
    </xf>
    <xf numFmtId="0" fontId="2" fillId="6" borderId="1" xfId="0" applyFont="1" applyFill="1" applyBorder="1" applyAlignment="1">
      <alignment horizontal="left" vertical="center" wrapText="1"/>
    </xf>
    <xf numFmtId="2" fontId="5" fillId="6" borderId="1" xfId="1" applyNumberFormat="1" applyFont="1" applyFill="1" applyBorder="1" applyAlignment="1">
      <alignment horizontal="left" vertical="top" wrapText="1"/>
    </xf>
    <xf numFmtId="4" fontId="5" fillId="6" borderId="1" xfId="0" applyNumberFormat="1" applyFont="1" applyFill="1" applyBorder="1" applyAlignment="1">
      <alignment horizontal="left" vertical="top" wrapText="1"/>
    </xf>
    <xf numFmtId="4" fontId="4" fillId="6" borderId="1" xfId="0" applyNumberFormat="1" applyFont="1" applyFill="1" applyBorder="1" applyAlignment="1">
      <alignment horizontal="left" vertical="top" wrapText="1"/>
    </xf>
    <xf numFmtId="0" fontId="3" fillId="0" borderId="1" xfId="0" applyFont="1" applyBorder="1" applyAlignment="1">
      <alignment horizontal="left" vertical="center"/>
    </xf>
    <xf numFmtId="2" fontId="3" fillId="0" borderId="1" xfId="0" applyNumberFormat="1" applyFont="1" applyBorder="1" applyAlignment="1">
      <alignment horizontal="left" vertical="center"/>
    </xf>
    <xf numFmtId="164" fontId="3" fillId="0" borderId="1" xfId="0" applyNumberFormat="1" applyFont="1" applyBorder="1" applyAlignment="1">
      <alignment horizontal="left" vertical="center"/>
    </xf>
    <xf numFmtId="164" fontId="2" fillId="0" borderId="1" xfId="0" applyNumberFormat="1" applyFont="1" applyBorder="1" applyAlignment="1">
      <alignment horizontal="left" vertical="center"/>
    </xf>
    <xf numFmtId="0" fontId="3" fillId="0" borderId="1" xfId="0" applyFont="1" applyBorder="1" applyAlignment="1">
      <alignment horizontal="left" vertical="center" wrapText="1"/>
    </xf>
    <xf numFmtId="2" fontId="8" fillId="0" borderId="1" xfId="0" applyNumberFormat="1" applyFont="1" applyBorder="1" applyAlignment="1">
      <alignment horizontal="left" vertical="center"/>
    </xf>
    <xf numFmtId="4" fontId="3" fillId="0" borderId="1" xfId="0" applyNumberFormat="1" applyFont="1" applyBorder="1" applyAlignment="1">
      <alignment horizontal="left" vertical="center"/>
    </xf>
    <xf numFmtId="2" fontId="9" fillId="0" borderId="1" xfId="0" applyNumberFormat="1" applyFont="1" applyBorder="1" applyAlignment="1">
      <alignment horizontal="left" vertical="center"/>
    </xf>
    <xf numFmtId="0" fontId="10" fillId="0" borderId="1" xfId="0" applyFont="1" applyBorder="1" applyAlignment="1">
      <alignment horizontal="left" vertical="center" wrapText="1"/>
    </xf>
    <xf numFmtId="2" fontId="11" fillId="0" borderId="1" xfId="0" applyNumberFormat="1" applyFont="1" applyBorder="1" applyAlignment="1">
      <alignment horizontal="left" vertical="center"/>
    </xf>
    <xf numFmtId="0" fontId="11" fillId="0" borderId="1" xfId="0" applyFont="1" applyBorder="1" applyAlignment="1">
      <alignment horizontal="left" vertical="center" wrapText="1"/>
    </xf>
    <xf numFmtId="2" fontId="12" fillId="0" borderId="1" xfId="0" applyNumberFormat="1" applyFont="1" applyBorder="1" applyAlignment="1">
      <alignment horizontal="left" vertical="center"/>
    </xf>
    <xf numFmtId="0" fontId="2" fillId="0" borderId="1" xfId="0" applyFont="1" applyBorder="1" applyAlignment="1">
      <alignment horizontal="left" vertical="center"/>
    </xf>
    <xf numFmtId="2" fontId="2" fillId="0" borderId="1" xfId="0" applyNumberFormat="1" applyFont="1" applyBorder="1" applyAlignment="1">
      <alignment horizontal="left" vertical="center"/>
    </xf>
    <xf numFmtId="0" fontId="2" fillId="6" borderId="1" xfId="0" applyFont="1" applyFill="1" applyBorder="1" applyAlignment="1">
      <alignment horizontal="left" vertical="center"/>
    </xf>
    <xf numFmtId="2" fontId="2" fillId="6" borderId="1" xfId="0" applyNumberFormat="1" applyFont="1" applyFill="1" applyBorder="1" applyAlignment="1">
      <alignment horizontal="left" vertical="center"/>
    </xf>
    <xf numFmtId="164" fontId="2" fillId="6" borderId="1" xfId="0" applyNumberFormat="1" applyFont="1" applyFill="1" applyBorder="1" applyAlignment="1">
      <alignment horizontal="left" vertical="center"/>
    </xf>
    <xf numFmtId="4" fontId="7" fillId="5" borderId="1" xfId="0" applyNumberFormat="1" applyFont="1" applyFill="1" applyBorder="1" applyAlignment="1">
      <alignment horizontal="left" vertical="top" wrapText="1"/>
    </xf>
    <xf numFmtId="0" fontId="3" fillId="0" borderId="1" xfId="0" applyFont="1" applyBorder="1"/>
    <xf numFmtId="0" fontId="3" fillId="0" borderId="1" xfId="0" applyFont="1" applyBorder="1" applyAlignment="1">
      <alignment horizontal="left"/>
    </xf>
    <xf numFmtId="0" fontId="3" fillId="6" borderId="1" xfId="0" applyFont="1" applyFill="1" applyBorder="1"/>
    <xf numFmtId="0" fontId="3" fillId="0" borderId="1" xfId="0" applyFont="1" applyBorder="1" applyAlignment="1">
      <alignment wrapText="1"/>
    </xf>
    <xf numFmtId="2" fontId="3" fillId="0" borderId="1" xfId="1" applyNumberFormat="1" applyFont="1" applyBorder="1" applyAlignment="1">
      <alignment horizontal="left"/>
    </xf>
    <xf numFmtId="0" fontId="3" fillId="0" borderId="0" xfId="0" applyFont="1"/>
    <xf numFmtId="164" fontId="13" fillId="0" borderId="0" xfId="0" applyNumberFormat="1" applyFont="1" applyAlignment="1">
      <alignment horizontal="left" vertical="center"/>
    </xf>
    <xf numFmtId="0" fontId="13" fillId="0" borderId="3" xfId="0" applyFont="1" applyBorder="1" applyAlignment="1">
      <alignment horizontal="left" vertical="center"/>
    </xf>
    <xf numFmtId="4" fontId="13" fillId="0" borderId="3" xfId="0" applyNumberFormat="1" applyFont="1" applyBorder="1" applyAlignment="1">
      <alignment horizontal="left" vertical="center"/>
    </xf>
    <xf numFmtId="164" fontId="13" fillId="0" borderId="3" xfId="0" applyNumberFormat="1" applyFont="1" applyBorder="1" applyAlignment="1">
      <alignment horizontal="left" vertical="center"/>
    </xf>
    <xf numFmtId="164" fontId="13" fillId="0" borderId="4" xfId="0" applyNumberFormat="1" applyFont="1" applyBorder="1" applyAlignment="1">
      <alignment horizontal="left" vertical="center"/>
    </xf>
    <xf numFmtId="0" fontId="13" fillId="0" borderId="0" xfId="0" applyFont="1" applyAlignment="1">
      <alignment horizontal="left" vertical="center"/>
    </xf>
    <xf numFmtId="0" fontId="13" fillId="0" borderId="5" xfId="0" applyFont="1" applyBorder="1" applyAlignment="1">
      <alignment horizontal="left" vertical="center"/>
    </xf>
    <xf numFmtId="4" fontId="13" fillId="0" borderId="5" xfId="0" applyNumberFormat="1" applyFont="1" applyBorder="1" applyAlignment="1">
      <alignment horizontal="left" vertical="center"/>
    </xf>
    <xf numFmtId="164" fontId="13" fillId="0" borderId="5" xfId="0" applyNumberFormat="1" applyFont="1" applyBorder="1" applyAlignment="1">
      <alignment horizontal="left" vertical="center"/>
    </xf>
    <xf numFmtId="164" fontId="13" fillId="0" borderId="6" xfId="0" applyNumberFormat="1" applyFont="1" applyBorder="1" applyAlignment="1">
      <alignment horizontal="left" vertical="center"/>
    </xf>
    <xf numFmtId="2" fontId="13" fillId="0" borderId="5" xfId="0" applyNumberFormat="1" applyFont="1" applyBorder="1" applyAlignment="1">
      <alignment horizontal="left" vertical="center"/>
    </xf>
    <xf numFmtId="4" fontId="13" fillId="0" borderId="0" xfId="0" applyNumberFormat="1" applyFont="1" applyAlignment="1">
      <alignment horizontal="left" vertical="center"/>
    </xf>
    <xf numFmtId="164" fontId="13" fillId="0" borderId="7" xfId="0" applyNumberFormat="1" applyFont="1" applyBorder="1" applyAlignment="1">
      <alignment horizontal="left" vertical="center"/>
    </xf>
    <xf numFmtId="0" fontId="14" fillId="0" borderId="0" xfId="0" applyFont="1" applyAlignment="1">
      <alignment horizontal="center" vertical="top"/>
    </xf>
    <xf numFmtId="0" fontId="14" fillId="0" borderId="0" xfId="0" applyFont="1"/>
    <xf numFmtId="0" fontId="14" fillId="0" borderId="0" xfId="0" applyFont="1" applyAlignment="1">
      <alignment horizontal="center"/>
    </xf>
    <xf numFmtId="165" fontId="14" fillId="0" borderId="0" xfId="0" applyNumberFormat="1" applyFont="1"/>
    <xf numFmtId="164" fontId="15" fillId="0" borderId="0" xfId="0" applyNumberFormat="1" applyFont="1"/>
    <xf numFmtId="164" fontId="0" fillId="0" borderId="0" xfId="0" applyNumberFormat="1"/>
    <xf numFmtId="164" fontId="13" fillId="0" borderId="0" xfId="0" applyNumberFormat="1" applyFont="1"/>
    <xf numFmtId="0" fontId="16" fillId="0" borderId="8" xfId="0" applyFont="1" applyBorder="1" applyAlignment="1">
      <alignment horizontal="center" vertical="top"/>
    </xf>
    <xf numFmtId="0" fontId="16" fillId="0" borderId="9" xfId="0" applyFont="1" applyBorder="1"/>
    <xf numFmtId="0" fontId="16" fillId="0" borderId="9" xfId="0" applyFont="1" applyBorder="1" applyAlignment="1">
      <alignment horizontal="center"/>
    </xf>
    <xf numFmtId="0" fontId="16" fillId="0" borderId="10" xfId="0" applyFont="1" applyBorder="1" applyAlignment="1">
      <alignment horizontal="center"/>
    </xf>
    <xf numFmtId="164" fontId="16" fillId="0" borderId="8" xfId="0" applyNumberFormat="1" applyFont="1" applyBorder="1"/>
    <xf numFmtId="164" fontId="16" fillId="0" borderId="9" xfId="0" applyNumberFormat="1" applyFont="1" applyBorder="1"/>
    <xf numFmtId="164" fontId="16" fillId="0" borderId="11" xfId="0" applyNumberFormat="1" applyFont="1" applyBorder="1"/>
    <xf numFmtId="0" fontId="16" fillId="0" borderId="0" xfId="0" applyFont="1"/>
    <xf numFmtId="0" fontId="16" fillId="0" borderId="12" xfId="0" applyFont="1" applyBorder="1" applyAlignment="1">
      <alignment horizontal="center" vertical="top"/>
    </xf>
    <xf numFmtId="0" fontId="16" fillId="0" borderId="1" xfId="0" applyFont="1" applyBorder="1"/>
    <xf numFmtId="0" fontId="16" fillId="0" borderId="1" xfId="0" applyFont="1" applyBorder="1" applyAlignment="1">
      <alignment horizontal="center"/>
    </xf>
    <xf numFmtId="0" fontId="16" fillId="0" borderId="13" xfId="0" applyFont="1" applyBorder="1" applyAlignment="1">
      <alignment horizontal="center"/>
    </xf>
    <xf numFmtId="164" fontId="16" fillId="0" borderId="14" xfId="0" applyNumberFormat="1" applyFont="1" applyBorder="1" applyAlignment="1">
      <alignment horizontal="left"/>
    </xf>
    <xf numFmtId="164" fontId="16" fillId="0" borderId="13" xfId="0" applyNumberFormat="1" applyFont="1" applyBorder="1" applyAlignment="1">
      <alignment horizontal="left"/>
    </xf>
    <xf numFmtId="164" fontId="16" fillId="0" borderId="13" xfId="0" applyNumberFormat="1" applyFont="1" applyBorder="1"/>
    <xf numFmtId="164" fontId="16" fillId="0" borderId="15" xfId="0" applyNumberFormat="1" applyFont="1" applyBorder="1"/>
    <xf numFmtId="164" fontId="13" fillId="0" borderId="0" xfId="0" applyNumberFormat="1" applyFont="1" applyAlignment="1">
      <alignment horizontal="centerContinuous"/>
    </xf>
    <xf numFmtId="0" fontId="16" fillId="0" borderId="2" xfId="0" applyFont="1" applyBorder="1" applyAlignment="1">
      <alignment horizontal="center"/>
    </xf>
    <xf numFmtId="0" fontId="16" fillId="0" borderId="16" xfId="0" applyFont="1" applyBorder="1" applyAlignment="1">
      <alignment horizontal="center"/>
    </xf>
    <xf numFmtId="164" fontId="16" fillId="0" borderId="12" xfId="0" applyNumberFormat="1" applyFont="1" applyBorder="1" applyAlignment="1">
      <alignment horizontal="left"/>
    </xf>
    <xf numFmtId="164" fontId="16" fillId="0" borderId="1" xfId="0" applyNumberFormat="1" applyFont="1" applyBorder="1" applyAlignment="1">
      <alignment horizontal="center" vertical="center" wrapText="1"/>
    </xf>
    <xf numFmtId="164" fontId="16" fillId="0" borderId="1" xfId="0" applyNumberFormat="1" applyFont="1" applyBorder="1" applyAlignment="1">
      <alignment horizontal="left"/>
    </xf>
    <xf numFmtId="164" fontId="16" fillId="0" borderId="17" xfId="0" applyNumberFormat="1" applyFont="1" applyBorder="1" applyAlignment="1">
      <alignment horizontal="center" vertical="center" wrapText="1"/>
    </xf>
    <xf numFmtId="0" fontId="16" fillId="0" borderId="18" xfId="0" applyFont="1" applyBorder="1" applyAlignment="1">
      <alignment horizontal="center" vertical="top" wrapText="1"/>
    </xf>
    <xf numFmtId="0" fontId="16" fillId="0" borderId="19" xfId="0" applyFont="1" applyBorder="1" applyAlignment="1">
      <alignment vertical="center" wrapText="1"/>
    </xf>
    <xf numFmtId="164" fontId="16" fillId="0" borderId="20" xfId="0" applyNumberFormat="1" applyFont="1" applyBorder="1" applyAlignment="1">
      <alignment horizontal="center" vertical="center" wrapText="1"/>
    </xf>
    <xf numFmtId="164" fontId="16" fillId="0" borderId="19" xfId="0" applyNumberFormat="1" applyFont="1" applyBorder="1" applyAlignment="1">
      <alignment horizontal="center" vertical="center" wrapText="1"/>
    </xf>
    <xf numFmtId="164" fontId="16" fillId="0" borderId="21" xfId="0" applyNumberFormat="1" applyFont="1" applyBorder="1" applyAlignment="1">
      <alignment horizontal="center" vertical="center" wrapText="1"/>
    </xf>
    <xf numFmtId="164" fontId="16" fillId="0" borderId="18" xfId="0" applyNumberFormat="1" applyFont="1" applyBorder="1" applyAlignment="1">
      <alignment horizontal="center" vertical="center" wrapText="1"/>
    </xf>
    <xf numFmtId="164" fontId="17" fillId="0" borderId="20" xfId="0" applyNumberFormat="1" applyFont="1" applyBorder="1" applyAlignment="1">
      <alignment horizontal="center" vertical="center" wrapText="1"/>
    </xf>
    <xf numFmtId="0" fontId="16" fillId="0" borderId="22" xfId="0" applyFont="1" applyBorder="1" applyAlignment="1">
      <alignment horizontal="center" vertical="top" wrapText="1"/>
    </xf>
    <xf numFmtId="0" fontId="16" fillId="0" borderId="23" xfId="0" applyFont="1" applyBorder="1" applyAlignment="1">
      <alignment vertical="center" wrapText="1"/>
    </xf>
    <xf numFmtId="164" fontId="16" fillId="0" borderId="24" xfId="0" applyNumberFormat="1" applyFont="1" applyBorder="1" applyAlignment="1">
      <alignment horizontal="center" vertical="center" wrapText="1"/>
    </xf>
    <xf numFmtId="164" fontId="16" fillId="0" borderId="23" xfId="0" applyNumberFormat="1" applyFont="1" applyBorder="1" applyAlignment="1">
      <alignment horizontal="center" vertical="center" wrapText="1"/>
    </xf>
    <xf numFmtId="164" fontId="16" fillId="0" borderId="25" xfId="0" applyNumberFormat="1" applyFont="1" applyBorder="1" applyAlignment="1">
      <alignment horizontal="center" vertical="center" wrapText="1"/>
    </xf>
    <xf numFmtId="164" fontId="16" fillId="0" borderId="22" xfId="0" applyNumberFormat="1" applyFont="1" applyBorder="1" applyAlignment="1">
      <alignment horizontal="center" vertical="center" wrapText="1"/>
    </xf>
    <xf numFmtId="164" fontId="17" fillId="0" borderId="24" xfId="0" applyNumberFormat="1" applyFont="1" applyBorder="1" applyAlignment="1">
      <alignment horizontal="center" vertical="center" wrapText="1"/>
    </xf>
    <xf numFmtId="0" fontId="16" fillId="0" borderId="26" xfId="0" applyFont="1" applyBorder="1" applyAlignment="1">
      <alignment horizontal="center" vertical="top" wrapText="1"/>
    </xf>
    <xf numFmtId="0" fontId="18" fillId="0" borderId="27" xfId="0" applyFont="1" applyBorder="1" applyAlignment="1">
      <alignment horizontal="left" vertical="top" wrapText="1"/>
    </xf>
    <xf numFmtId="164" fontId="13" fillId="0" borderId="27" xfId="0" applyNumberFormat="1" applyFont="1" applyBorder="1" applyAlignment="1">
      <alignment vertical="center" wrapText="1"/>
    </xf>
    <xf numFmtId="164" fontId="13" fillId="0" borderId="28" xfId="0" applyNumberFormat="1" applyFont="1" applyBorder="1" applyAlignment="1">
      <alignment vertical="center" wrapText="1"/>
    </xf>
    <xf numFmtId="164" fontId="13" fillId="0" borderId="8" xfId="0" applyNumberFormat="1" applyFont="1" applyBorder="1" applyAlignment="1">
      <alignment vertical="center" wrapText="1"/>
    </xf>
    <xf numFmtId="10" fontId="13" fillId="0" borderId="9" xfId="2" applyNumberFormat="1" applyFont="1" applyBorder="1" applyAlignment="1">
      <alignment vertical="center" wrapText="1"/>
    </xf>
    <xf numFmtId="164" fontId="13" fillId="0" borderId="9" xfId="0" applyNumberFormat="1" applyFont="1" applyBorder="1" applyAlignment="1">
      <alignment vertical="center" wrapText="1"/>
    </xf>
    <xf numFmtId="10" fontId="13" fillId="0" borderId="11" xfId="2" applyNumberFormat="1" applyFont="1" applyBorder="1" applyAlignment="1">
      <alignment vertical="center" wrapText="1"/>
    </xf>
    <xf numFmtId="10" fontId="13" fillId="0" borderId="27" xfId="2" applyNumberFormat="1" applyFont="1" applyBorder="1" applyAlignment="1">
      <alignment vertical="center" wrapText="1"/>
    </xf>
    <xf numFmtId="164" fontId="13" fillId="0" borderId="26" xfId="0" applyNumberFormat="1" applyFont="1" applyBorder="1" applyAlignment="1">
      <alignment vertical="center" wrapText="1"/>
    </xf>
    <xf numFmtId="10" fontId="13" fillId="0" borderId="30" xfId="2" applyNumberFormat="1" applyFont="1" applyBorder="1" applyAlignment="1">
      <alignment vertical="center" wrapText="1"/>
    </xf>
    <xf numFmtId="10" fontId="13" fillId="0" borderId="0" xfId="2" applyNumberFormat="1" applyFont="1"/>
    <xf numFmtId="0" fontId="16" fillId="7" borderId="12" xfId="0" applyFont="1" applyFill="1" applyBorder="1" applyAlignment="1">
      <alignment horizontal="center" vertical="top"/>
    </xf>
    <xf numFmtId="0" fontId="18" fillId="7" borderId="27" xfId="0" applyFont="1" applyFill="1" applyBorder="1" applyAlignment="1">
      <alignment horizontal="left" vertical="top" wrapText="1"/>
    </xf>
    <xf numFmtId="4" fontId="18" fillId="7" borderId="1" xfId="0" applyNumberFormat="1" applyFont="1" applyFill="1" applyBorder="1" applyAlignment="1">
      <alignment horizontal="right" vertical="top"/>
    </xf>
    <xf numFmtId="4" fontId="13" fillId="7" borderId="31" xfId="0" applyNumberFormat="1" applyFont="1" applyFill="1" applyBorder="1" applyAlignment="1">
      <alignment horizontal="right" vertical="top"/>
    </xf>
    <xf numFmtId="164" fontId="13" fillId="7" borderId="12" xfId="0" applyNumberFormat="1" applyFont="1" applyFill="1" applyBorder="1" applyAlignment="1">
      <alignment vertical="center" wrapText="1"/>
    </xf>
    <xf numFmtId="10" fontId="13" fillId="7" borderId="1" xfId="2" applyNumberFormat="1" applyFont="1" applyFill="1" applyBorder="1" applyAlignment="1">
      <alignment horizontal="right" vertical="top"/>
    </xf>
    <xf numFmtId="164" fontId="13" fillId="7" borderId="1" xfId="0" applyNumberFormat="1" applyFont="1" applyFill="1" applyBorder="1" applyAlignment="1">
      <alignment vertical="center" wrapText="1"/>
    </xf>
    <xf numFmtId="10" fontId="13" fillId="7" borderId="17" xfId="2" applyNumberFormat="1" applyFont="1" applyFill="1" applyBorder="1" applyAlignment="1">
      <alignment horizontal="right" vertical="top"/>
    </xf>
    <xf numFmtId="0" fontId="16" fillId="7" borderId="0" xfId="0" applyFont="1" applyFill="1"/>
    <xf numFmtId="10" fontId="13" fillId="7" borderId="0" xfId="2" applyNumberFormat="1" applyFont="1" applyFill="1"/>
    <xf numFmtId="4" fontId="18" fillId="0" borderId="1" xfId="0" applyNumberFormat="1" applyFont="1" applyBorder="1" applyAlignment="1">
      <alignment horizontal="right" vertical="top"/>
    </xf>
    <xf numFmtId="164" fontId="13" fillId="0" borderId="12" xfId="0" applyNumberFormat="1" applyFont="1" applyBorder="1" applyAlignment="1">
      <alignment vertical="center" wrapText="1"/>
    </xf>
    <xf numFmtId="10" fontId="18" fillId="0" borderId="1" xfId="2" applyNumberFormat="1" applyFont="1" applyFill="1" applyBorder="1" applyAlignment="1">
      <alignment horizontal="right" vertical="top"/>
    </xf>
    <xf numFmtId="164" fontId="13" fillId="0" borderId="1" xfId="0" applyNumberFormat="1" applyFont="1" applyBorder="1" applyAlignment="1">
      <alignment vertical="center" wrapText="1"/>
    </xf>
    <xf numFmtId="10" fontId="13" fillId="0" borderId="17" xfId="2" applyNumberFormat="1" applyFont="1" applyFill="1" applyBorder="1" applyAlignment="1">
      <alignment horizontal="right" vertical="top"/>
    </xf>
    <xf numFmtId="0" fontId="13" fillId="0" borderId="0" xfId="0" applyFont="1"/>
    <xf numFmtId="0" fontId="16" fillId="0" borderId="12" xfId="0" applyFont="1" applyBorder="1" applyAlignment="1">
      <alignment vertical="top"/>
    </xf>
    <xf numFmtId="0" fontId="16" fillId="8" borderId="1" xfId="0" applyFont="1" applyFill="1" applyBorder="1"/>
    <xf numFmtId="164" fontId="16" fillId="8" borderId="31" xfId="0" applyNumberFormat="1" applyFont="1" applyFill="1" applyBorder="1" applyAlignment="1">
      <alignment horizontal="right"/>
    </xf>
    <xf numFmtId="164" fontId="16" fillId="8" borderId="13" xfId="0" applyNumberFormat="1" applyFont="1" applyFill="1" applyBorder="1" applyAlignment="1">
      <alignment horizontal="center"/>
    </xf>
    <xf numFmtId="4" fontId="18" fillId="0" borderId="12" xfId="0" applyNumberFormat="1" applyFont="1" applyBorder="1" applyAlignment="1">
      <alignment horizontal="right" vertical="top"/>
    </xf>
    <xf numFmtId="4" fontId="18" fillId="0" borderId="17" xfId="0" applyNumberFormat="1" applyFont="1" applyBorder="1" applyAlignment="1">
      <alignment horizontal="right" vertical="top"/>
    </xf>
    <xf numFmtId="4" fontId="18" fillId="0" borderId="32" xfId="0" applyNumberFormat="1" applyFont="1" applyBorder="1" applyAlignment="1">
      <alignment horizontal="right" vertical="top"/>
    </xf>
    <xf numFmtId="4" fontId="18" fillId="0" borderId="31" xfId="0" applyNumberFormat="1" applyFont="1" applyBorder="1" applyAlignment="1">
      <alignment horizontal="right" vertical="top"/>
    </xf>
    <xf numFmtId="0" fontId="13" fillId="0" borderId="12" xfId="0" applyFont="1" applyBorder="1" applyAlignment="1">
      <alignment vertical="top"/>
    </xf>
    <xf numFmtId="0" fontId="13" fillId="0" borderId="31" xfId="0" applyFont="1" applyBorder="1" applyAlignment="1">
      <alignment horizontal="center"/>
    </xf>
    <xf numFmtId="0" fontId="13" fillId="0" borderId="13" xfId="0" applyFont="1" applyBorder="1" applyAlignment="1">
      <alignment horizontal="center"/>
    </xf>
    <xf numFmtId="164" fontId="13" fillId="0" borderId="12" xfId="0" applyNumberFormat="1" applyFont="1" applyBorder="1"/>
    <xf numFmtId="164" fontId="13" fillId="0" borderId="1" xfId="0" applyNumberFormat="1" applyFont="1" applyBorder="1"/>
    <xf numFmtId="164" fontId="16" fillId="0" borderId="1" xfId="0" applyNumberFormat="1" applyFont="1" applyBorder="1"/>
    <xf numFmtId="10" fontId="16" fillId="0" borderId="17" xfId="2" applyNumberFormat="1" applyFont="1" applyFill="1" applyBorder="1"/>
    <xf numFmtId="164" fontId="13" fillId="0" borderId="32" xfId="0" applyNumberFormat="1" applyFont="1" applyBorder="1"/>
    <xf numFmtId="10" fontId="16" fillId="0" borderId="31" xfId="2" applyNumberFormat="1" applyFont="1" applyFill="1" applyBorder="1"/>
    <xf numFmtId="164" fontId="16" fillId="8" borderId="12" xfId="0" applyNumberFormat="1" applyFont="1" applyFill="1" applyBorder="1"/>
    <xf numFmtId="10" fontId="16" fillId="8" borderId="1" xfId="2" applyNumberFormat="1" applyFont="1" applyFill="1" applyBorder="1"/>
    <xf numFmtId="164" fontId="13" fillId="0" borderId="17" xfId="0" applyNumberFormat="1" applyFont="1" applyBorder="1"/>
    <xf numFmtId="164" fontId="16" fillId="8" borderId="32" xfId="0" applyNumberFormat="1" applyFont="1" applyFill="1" applyBorder="1"/>
    <xf numFmtId="164" fontId="13" fillId="0" borderId="31" xfId="0" applyNumberFormat="1" applyFont="1" applyBorder="1"/>
    <xf numFmtId="164" fontId="16" fillId="8" borderId="1" xfId="0" applyNumberFormat="1" applyFont="1" applyFill="1" applyBorder="1"/>
    <xf numFmtId="10" fontId="16" fillId="8" borderId="17" xfId="2" applyNumberFormat="1" applyFont="1" applyFill="1" applyBorder="1"/>
    <xf numFmtId="10" fontId="16" fillId="8" borderId="31" xfId="2" applyNumberFormat="1" applyFont="1" applyFill="1" applyBorder="1"/>
    <xf numFmtId="0" fontId="13" fillId="0" borderId="35" xfId="0" applyFont="1" applyBorder="1" applyAlignment="1">
      <alignment vertical="top"/>
    </xf>
    <xf numFmtId="0" fontId="16" fillId="0" borderId="2" xfId="0" applyFont="1" applyBorder="1"/>
    <xf numFmtId="0" fontId="13" fillId="0" borderId="36" xfId="0" applyFont="1" applyBorder="1" applyAlignment="1">
      <alignment horizontal="center"/>
    </xf>
    <xf numFmtId="0" fontId="13" fillId="0" borderId="37" xfId="0" applyFont="1" applyBorder="1" applyAlignment="1">
      <alignment horizontal="center"/>
    </xf>
    <xf numFmtId="164" fontId="13" fillId="0" borderId="35" xfId="0" applyNumberFormat="1" applyFont="1" applyBorder="1"/>
    <xf numFmtId="164" fontId="13" fillId="0" borderId="2" xfId="0" applyNumberFormat="1" applyFont="1" applyBorder="1"/>
    <xf numFmtId="164" fontId="16" fillId="0" borderId="2" xfId="0" applyNumberFormat="1" applyFont="1" applyBorder="1"/>
    <xf numFmtId="10" fontId="16" fillId="0" borderId="38" xfId="2" applyNumberFormat="1" applyFont="1" applyFill="1" applyBorder="1"/>
    <xf numFmtId="164" fontId="13" fillId="0" borderId="16" xfId="0" applyNumberFormat="1" applyFont="1" applyBorder="1"/>
    <xf numFmtId="10" fontId="16" fillId="0" borderId="36" xfId="2" applyNumberFormat="1" applyFont="1" applyFill="1" applyBorder="1"/>
    <xf numFmtId="10" fontId="13" fillId="0" borderId="0" xfId="2" applyNumberFormat="1" applyFont="1" applyFill="1"/>
    <xf numFmtId="164" fontId="19" fillId="0" borderId="0" xfId="0" applyNumberFormat="1" applyFont="1"/>
    <xf numFmtId="0" fontId="19" fillId="0" borderId="0" xfId="0" applyFont="1"/>
    <xf numFmtId="164" fontId="19" fillId="0" borderId="39" xfId="0" applyNumberFormat="1" applyFont="1" applyBorder="1"/>
    <xf numFmtId="164" fontId="19" fillId="0" borderId="39" xfId="0" applyNumberFormat="1" applyFont="1" applyBorder="1" applyAlignment="1">
      <alignment horizontal="left" vertical="center"/>
    </xf>
    <xf numFmtId="0" fontId="20" fillId="0" borderId="0" xfId="0" applyFont="1" applyAlignment="1">
      <alignment vertical="top"/>
    </xf>
    <xf numFmtId="0" fontId="21" fillId="0" borderId="0" xfId="0" applyFont="1" applyAlignment="1">
      <alignment horizontal="center" vertical="top"/>
    </xf>
    <xf numFmtId="0" fontId="21" fillId="0" borderId="0" xfId="0" applyFont="1"/>
    <xf numFmtId="0" fontId="21" fillId="0" borderId="0" xfId="0" applyFont="1" applyAlignment="1">
      <alignment horizontal="center"/>
    </xf>
    <xf numFmtId="165" fontId="21" fillId="0" borderId="0" xfId="0" applyNumberFormat="1" applyFont="1"/>
    <xf numFmtId="0" fontId="22" fillId="0" borderId="0" xfId="0" applyFont="1" applyAlignment="1">
      <alignment horizontal="left" vertical="top"/>
    </xf>
    <xf numFmtId="164" fontId="23" fillId="0" borderId="0" xfId="0" applyNumberFormat="1" applyFont="1"/>
    <xf numFmtId="164" fontId="21" fillId="0" borderId="0" xfId="0" applyNumberFormat="1" applyFont="1"/>
    <xf numFmtId="49" fontId="19" fillId="0" borderId="0" xfId="0" applyNumberFormat="1" applyFont="1"/>
    <xf numFmtId="49" fontId="19" fillId="0" borderId="0" xfId="0" applyNumberFormat="1" applyFont="1" applyAlignment="1">
      <alignment horizontal="left"/>
    </xf>
    <xf numFmtId="49" fontId="21" fillId="0" borderId="0" xfId="0" applyNumberFormat="1" applyFont="1"/>
    <xf numFmtId="2" fontId="5" fillId="3" borderId="1" xfId="0" applyNumberFormat="1" applyFont="1" applyFill="1" applyBorder="1" applyAlignment="1">
      <alignment horizontal="right" vertical="top" wrapText="1"/>
    </xf>
    <xf numFmtId="2" fontId="5" fillId="6" borderId="1" xfId="0" applyNumberFormat="1" applyFont="1" applyFill="1" applyBorder="1" applyAlignment="1">
      <alignment horizontal="right" vertical="top" wrapText="1"/>
    </xf>
    <xf numFmtId="0" fontId="0" fillId="0" borderId="1" xfId="0" applyBorder="1"/>
    <xf numFmtId="2" fontId="0" fillId="0" borderId="1" xfId="0" applyNumberFormat="1" applyBorder="1"/>
    <xf numFmtId="164" fontId="13" fillId="0" borderId="1" xfId="0" applyNumberFormat="1" applyFont="1" applyBorder="1" applyAlignment="1">
      <alignment horizontal="left" vertical="center"/>
    </xf>
    <xf numFmtId="0" fontId="13" fillId="0" borderId="1" xfId="0" applyFont="1" applyBorder="1" applyAlignment="1">
      <alignment horizontal="left" vertical="center"/>
    </xf>
    <xf numFmtId="4" fontId="13" fillId="0" borderId="1" xfId="0" applyNumberFormat="1" applyFont="1" applyBorder="1" applyAlignment="1">
      <alignment horizontal="left" vertical="center"/>
    </xf>
    <xf numFmtId="2" fontId="13" fillId="0" borderId="1" xfId="0" applyNumberFormat="1" applyFont="1" applyBorder="1" applyAlignment="1">
      <alignment horizontal="left" vertical="center"/>
    </xf>
    <xf numFmtId="0" fontId="3" fillId="9" borderId="0" xfId="0" applyFont="1" applyFill="1" applyAlignment="1">
      <alignment wrapText="1"/>
    </xf>
    <xf numFmtId="2" fontId="3" fillId="9" borderId="0" xfId="0" applyNumberFormat="1" applyFont="1" applyFill="1" applyAlignment="1">
      <alignment wrapText="1"/>
    </xf>
    <xf numFmtId="0" fontId="3" fillId="9" borderId="0" xfId="0" applyFont="1" applyFill="1" applyAlignment="1">
      <alignment horizontal="left" wrapText="1"/>
    </xf>
    <xf numFmtId="0" fontId="3" fillId="5" borderId="0" xfId="0" applyFont="1" applyFill="1" applyAlignment="1">
      <alignment wrapText="1"/>
    </xf>
    <xf numFmtId="0" fontId="3" fillId="10" borderId="0" xfId="0" applyFont="1" applyFill="1" applyAlignment="1">
      <alignment wrapText="1"/>
    </xf>
    <xf numFmtId="0" fontId="3" fillId="10" borderId="0" xfId="0" applyFont="1" applyFill="1" applyAlignment="1">
      <alignment horizontal="left" wrapText="1"/>
    </xf>
    <xf numFmtId="0" fontId="2" fillId="10" borderId="0" xfId="0" applyFont="1" applyFill="1" applyAlignment="1">
      <alignment horizontal="left" vertical="top" wrapText="1"/>
    </xf>
    <xf numFmtId="0" fontId="2" fillId="10" borderId="0" xfId="0" applyFont="1" applyFill="1" applyAlignment="1">
      <alignment vertical="top" wrapText="1"/>
    </xf>
    <xf numFmtId="2" fontId="2" fillId="10" borderId="0" xfId="0" applyNumberFormat="1" applyFont="1" applyFill="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right" vertical="top" wrapText="1"/>
    </xf>
    <xf numFmtId="2" fontId="5" fillId="0" borderId="1" xfId="0" applyNumberFormat="1" applyFont="1" applyBorder="1" applyAlignment="1">
      <alignment horizontal="right" vertical="top" wrapText="1"/>
    </xf>
    <xf numFmtId="4" fontId="5" fillId="0" borderId="1" xfId="0" applyNumberFormat="1" applyFont="1" applyBorder="1" applyAlignment="1">
      <alignment horizontal="right" vertical="top" wrapText="1"/>
    </xf>
    <xf numFmtId="4" fontId="5" fillId="0" borderId="1" xfId="0" applyNumberFormat="1" applyFont="1" applyBorder="1" applyAlignment="1">
      <alignment horizontal="left" vertical="top" wrapText="1"/>
    </xf>
    <xf numFmtId="0" fontId="2" fillId="9" borderId="0" xfId="0" applyFont="1" applyFill="1" applyAlignment="1">
      <alignment wrapText="1"/>
    </xf>
    <xf numFmtId="2" fontId="5" fillId="0" borderId="1" xfId="0" applyNumberFormat="1" applyFont="1" applyBorder="1" applyAlignment="1">
      <alignment horizontal="left" vertical="top" wrapText="1"/>
    </xf>
    <xf numFmtId="0" fontId="3" fillId="11" borderId="0" xfId="0" applyFont="1" applyFill="1" applyAlignment="1">
      <alignment wrapText="1"/>
    </xf>
    <xf numFmtId="0" fontId="3" fillId="12" borderId="0" xfId="0" applyFont="1" applyFill="1"/>
    <xf numFmtId="0" fontId="3" fillId="12" borderId="0" xfId="0" applyFont="1" applyFill="1" applyAlignment="1">
      <alignment wrapText="1"/>
    </xf>
    <xf numFmtId="4" fontId="4" fillId="2" borderId="31" xfId="0" applyNumberFormat="1" applyFont="1" applyFill="1" applyBorder="1" applyAlignment="1">
      <alignment horizontal="left" vertical="top" wrapText="1"/>
    </xf>
    <xf numFmtId="4" fontId="5" fillId="0" borderId="31" xfId="0" applyNumberFormat="1" applyFont="1" applyBorder="1" applyAlignment="1">
      <alignment horizontal="left" vertical="top" wrapText="1"/>
    </xf>
    <xf numFmtId="4" fontId="5" fillId="3" borderId="31" xfId="0" applyNumberFormat="1" applyFont="1" applyFill="1" applyBorder="1" applyAlignment="1">
      <alignment horizontal="left" vertical="top" wrapText="1"/>
    </xf>
    <xf numFmtId="4" fontId="5" fillId="4" borderId="31" xfId="0" applyNumberFormat="1" applyFont="1" applyFill="1" applyBorder="1" applyAlignment="1">
      <alignment horizontal="left" vertical="top" wrapText="1"/>
    </xf>
    <xf numFmtId="4" fontId="5" fillId="6" borderId="31" xfId="0" applyNumberFormat="1" applyFont="1" applyFill="1" applyBorder="1" applyAlignment="1">
      <alignment horizontal="left" vertical="top" wrapText="1"/>
    </xf>
    <xf numFmtId="0" fontId="0" fillId="0" borderId="31" xfId="0" applyBorder="1"/>
    <xf numFmtId="0" fontId="3" fillId="0" borderId="31" xfId="0" applyFont="1" applyBorder="1" applyAlignment="1">
      <alignment horizontal="left"/>
    </xf>
    <xf numFmtId="0" fontId="3" fillId="6" borderId="31" xfId="0" applyFont="1" applyFill="1" applyBorder="1" applyAlignment="1">
      <alignment horizontal="left"/>
    </xf>
    <xf numFmtId="164" fontId="13" fillId="0" borderId="31" xfId="0" applyNumberFormat="1" applyFont="1" applyBorder="1" applyAlignment="1">
      <alignment horizontal="left" vertical="center"/>
    </xf>
    <xf numFmtId="43" fontId="3" fillId="5" borderId="0" xfId="1" applyFont="1" applyFill="1" applyBorder="1" applyAlignment="1">
      <alignment wrapText="1"/>
    </xf>
    <xf numFmtId="0" fontId="2" fillId="10" borderId="0" xfId="0" applyFont="1" applyFill="1" applyAlignment="1">
      <alignment vertical="top"/>
    </xf>
    <xf numFmtId="0" fontId="3" fillId="10" borderId="0" xfId="0" applyFont="1" applyFill="1" applyAlignment="1">
      <alignment horizontal="left"/>
    </xf>
    <xf numFmtId="0" fontId="24" fillId="10" borderId="0" xfId="0" applyFont="1" applyFill="1" applyAlignment="1">
      <alignment horizontal="left"/>
    </xf>
    <xf numFmtId="0" fontId="3" fillId="10" borderId="0" xfId="0" applyFont="1" applyFill="1"/>
    <xf numFmtId="0" fontId="24" fillId="10" borderId="0" xfId="0" applyFont="1" applyFill="1"/>
    <xf numFmtId="0" fontId="2" fillId="10" borderId="0" xfId="0" applyFont="1" applyFill="1" applyAlignment="1">
      <alignment horizontal="left" vertical="top"/>
    </xf>
    <xf numFmtId="166" fontId="24" fillId="10" borderId="0" xfId="0" applyNumberFormat="1" applyFont="1" applyFill="1" applyAlignment="1">
      <alignment horizontal="left"/>
    </xf>
    <xf numFmtId="2" fontId="3" fillId="10" borderId="0" xfId="0" applyNumberFormat="1" applyFont="1" applyFill="1" applyAlignment="1">
      <alignment wrapText="1"/>
    </xf>
    <xf numFmtId="4" fontId="5"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top" wrapText="1"/>
    </xf>
    <xf numFmtId="4" fontId="4" fillId="0" borderId="0" xfId="0" applyNumberFormat="1" applyFont="1" applyAlignment="1">
      <alignment horizontal="left" vertical="top" wrapText="1"/>
    </xf>
    <xf numFmtId="0" fontId="3" fillId="0" borderId="0" xfId="0" applyFont="1" applyAlignment="1">
      <alignment horizontal="left"/>
    </xf>
    <xf numFmtId="0" fontId="25" fillId="0" borderId="0" xfId="0" applyFont="1" applyAlignment="1">
      <alignment horizontal="center" vertical="top"/>
    </xf>
    <xf numFmtId="164" fontId="0" fillId="0" borderId="0" xfId="0" applyNumberFormat="1" applyAlignment="1">
      <alignment vertical="top"/>
    </xf>
    <xf numFmtId="0" fontId="26"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center" vertical="center"/>
    </xf>
    <xf numFmtId="165" fontId="14" fillId="0" borderId="0" xfId="0" applyNumberFormat="1" applyFont="1" applyAlignment="1">
      <alignment horizontal="center" vertical="center"/>
    </xf>
    <xf numFmtId="0" fontId="0" fillId="0" borderId="0" xfId="0" applyAlignment="1">
      <alignment vertical="center"/>
    </xf>
    <xf numFmtId="49" fontId="14" fillId="0" borderId="0" xfId="0" applyNumberFormat="1" applyFont="1" applyAlignment="1">
      <alignment vertical="center"/>
    </xf>
    <xf numFmtId="49" fontId="14" fillId="0" borderId="0" xfId="0" applyNumberFormat="1" applyFont="1" applyAlignment="1">
      <alignment horizontal="left" vertical="center"/>
    </xf>
    <xf numFmtId="2" fontId="8" fillId="4" borderId="1" xfId="0" applyNumberFormat="1" applyFont="1" applyFill="1" applyBorder="1" applyAlignment="1">
      <alignment horizontal="left" vertical="top" wrapText="1"/>
    </xf>
    <xf numFmtId="4" fontId="3" fillId="5" borderId="0" xfId="0" applyNumberFormat="1" applyFont="1" applyFill="1" applyAlignment="1">
      <alignment wrapText="1"/>
    </xf>
    <xf numFmtId="4" fontId="13" fillId="0" borderId="31" xfId="0" applyNumberFormat="1" applyFont="1" applyBorder="1" applyAlignment="1">
      <alignment horizontal="right" vertical="top"/>
    </xf>
    <xf numFmtId="164" fontId="13" fillId="0" borderId="32" xfId="0" applyNumberFormat="1" applyFont="1" applyBorder="1" applyAlignment="1">
      <alignment vertical="center" wrapText="1"/>
    </xf>
    <xf numFmtId="0" fontId="0" fillId="0" borderId="33" xfId="0" applyBorder="1"/>
    <xf numFmtId="0" fontId="0" fillId="0" borderId="34" xfId="0" applyBorder="1"/>
    <xf numFmtId="4" fontId="6" fillId="0" borderId="1" xfId="0" applyNumberFormat="1" applyFont="1" applyBorder="1" applyAlignment="1">
      <alignment horizontal="left" vertical="top" wrapText="1"/>
    </xf>
    <xf numFmtId="0" fontId="2" fillId="3" borderId="1" xfId="0" applyFont="1" applyFill="1" applyBorder="1" applyAlignment="1">
      <alignment vertical="top" wrapText="1"/>
    </xf>
    <xf numFmtId="2" fontId="2" fillId="3" borderId="1" xfId="0" applyNumberFormat="1" applyFont="1" applyFill="1" applyBorder="1" applyAlignment="1">
      <alignment vertical="top" wrapText="1"/>
    </xf>
    <xf numFmtId="2" fontId="2" fillId="3" borderId="1" xfId="0" applyNumberFormat="1" applyFont="1" applyFill="1" applyBorder="1" applyAlignment="1">
      <alignment horizontal="right" vertical="top" wrapText="1"/>
    </xf>
    <xf numFmtId="0" fontId="2" fillId="3" borderId="1" xfId="0" applyFont="1" applyFill="1" applyBorder="1" applyAlignment="1">
      <alignment horizontal="right" vertical="top" wrapText="1"/>
    </xf>
    <xf numFmtId="0" fontId="2" fillId="3" borderId="31" xfId="0" applyFont="1" applyFill="1" applyBorder="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right" vertical="top" wrapText="1"/>
    </xf>
    <xf numFmtId="2" fontId="4" fillId="2" borderId="1" xfId="0" applyNumberFormat="1" applyFont="1" applyFill="1" applyBorder="1" applyAlignment="1">
      <alignment horizontal="left" vertical="top" wrapText="1"/>
    </xf>
    <xf numFmtId="0" fontId="5" fillId="3" borderId="1" xfId="0" applyFont="1" applyFill="1" applyBorder="1" applyAlignment="1">
      <alignment horizontal="right" vertical="top" wrapText="1"/>
    </xf>
    <xf numFmtId="0" fontId="6" fillId="3" borderId="1" xfId="0" applyFont="1" applyFill="1" applyBorder="1" applyAlignment="1">
      <alignment horizontal="left" vertical="top" wrapText="1"/>
    </xf>
    <xf numFmtId="4" fontId="5" fillId="3" borderId="1" xfId="0" applyNumberFormat="1" applyFont="1" applyFill="1" applyBorder="1" applyAlignment="1">
      <alignment horizontal="right" vertical="top" wrapText="1"/>
    </xf>
    <xf numFmtId="2" fontId="5" fillId="3"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2" fontId="2" fillId="2" borderId="1" xfId="0" applyNumberFormat="1" applyFont="1" applyFill="1" applyBorder="1" applyAlignment="1">
      <alignment horizontal="left" vertical="top" wrapText="1"/>
    </xf>
    <xf numFmtId="2" fontId="8" fillId="3" borderId="1" xfId="0" applyNumberFormat="1" applyFont="1" applyFill="1" applyBorder="1" applyAlignment="1">
      <alignment horizontal="left" vertical="top" wrapText="1"/>
    </xf>
    <xf numFmtId="2" fontId="5"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 fontId="5" fillId="0" borderId="1" xfId="0" applyNumberFormat="1" applyFont="1" applyBorder="1" applyAlignment="1">
      <alignment horizontal="left" vertical="center" wrapText="1"/>
    </xf>
    <xf numFmtId="4" fontId="5" fillId="0" borderId="3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2" fontId="5" fillId="0" borderId="1" xfId="0" applyNumberFormat="1" applyFont="1" applyBorder="1" applyAlignment="1">
      <alignment horizontal="left" vertical="center" wrapText="1"/>
    </xf>
    <xf numFmtId="2" fontId="3" fillId="0" borderId="1" xfId="0" applyNumberFormat="1" applyFont="1" applyBorder="1" applyAlignment="1">
      <alignment horizontal="left" vertical="center" wrapText="1"/>
    </xf>
    <xf numFmtId="2" fontId="3" fillId="10" borderId="0" xfId="1" applyNumberFormat="1" applyFont="1" applyFill="1" applyAlignment="1">
      <alignment horizontal="left" vertical="center"/>
    </xf>
    <xf numFmtId="0" fontId="3" fillId="10" borderId="0" xfId="0" applyFont="1" applyFill="1" applyAlignment="1">
      <alignment horizontal="left" vertical="center"/>
    </xf>
    <xf numFmtId="2" fontId="24" fillId="10" borderId="0" xfId="1" applyNumberFormat="1" applyFont="1" applyFill="1" applyAlignment="1">
      <alignment horizontal="left" vertical="center"/>
    </xf>
    <xf numFmtId="0" fontId="2" fillId="10" borderId="0" xfId="0" applyFont="1" applyFill="1" applyAlignment="1">
      <alignment vertical="center" wrapText="1"/>
    </xf>
    <xf numFmtId="0" fontId="3" fillId="9" borderId="0" xfId="0" applyFont="1" applyFill="1" applyAlignment="1">
      <alignment vertical="center" wrapText="1"/>
    </xf>
    <xf numFmtId="0" fontId="2" fillId="3" borderId="1" xfId="0" applyFont="1" applyFill="1" applyBorder="1" applyAlignment="1">
      <alignmen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xf>
    <xf numFmtId="0" fontId="3" fillId="0" borderId="0" xfId="0" applyFont="1" applyAlignment="1">
      <alignment vertical="center" wrapText="1"/>
    </xf>
    <xf numFmtId="0" fontId="2" fillId="3" borderId="1" xfId="0" applyFont="1" applyFill="1" applyBorder="1" applyAlignment="1">
      <alignment horizontal="center" vertical="center" wrapText="1"/>
    </xf>
    <xf numFmtId="2" fontId="4" fillId="2" borderId="1" xfId="0" applyNumberFormat="1" applyFont="1" applyFill="1" applyBorder="1" applyAlignment="1">
      <alignment horizontal="right" vertical="center" wrapText="1"/>
    </xf>
    <xf numFmtId="2" fontId="4" fillId="2" borderId="1" xfId="0" applyNumberFormat="1" applyFont="1" applyFill="1" applyBorder="1" applyAlignment="1">
      <alignment horizontal="left" vertical="center" wrapText="1"/>
    </xf>
    <xf numFmtId="4" fontId="4" fillId="2" borderId="31" xfId="0" applyNumberFormat="1" applyFont="1" applyFill="1" applyBorder="1" applyAlignment="1">
      <alignment horizontal="left" vertical="center" wrapText="1"/>
    </xf>
    <xf numFmtId="2" fontId="5" fillId="3" borderId="1" xfId="0" applyNumberFormat="1" applyFont="1" applyFill="1" applyBorder="1" applyAlignment="1">
      <alignment horizontal="right" vertical="center" wrapText="1"/>
    </xf>
    <xf numFmtId="4" fontId="5" fillId="3" borderId="1" xfId="0" applyNumberFormat="1" applyFont="1" applyFill="1" applyBorder="1" applyAlignment="1">
      <alignment horizontal="right" vertical="center" wrapText="1"/>
    </xf>
    <xf numFmtId="4" fontId="5" fillId="3" borderId="1" xfId="0" applyNumberFormat="1" applyFont="1" applyFill="1" applyBorder="1" applyAlignment="1">
      <alignment horizontal="left" vertical="center" wrapText="1"/>
    </xf>
    <xf numFmtId="4" fontId="4" fillId="2" borderId="1" xfId="0" applyNumberFormat="1" applyFont="1" applyFill="1" applyBorder="1" applyAlignment="1">
      <alignment horizontal="left" vertical="center" wrapText="1"/>
    </xf>
    <xf numFmtId="4" fontId="5" fillId="3" borderId="31" xfId="0" applyNumberFormat="1" applyFont="1" applyFill="1" applyBorder="1" applyAlignment="1">
      <alignment horizontal="left" vertical="center" wrapText="1"/>
    </xf>
    <xf numFmtId="2" fontId="5" fillId="4" borderId="1" xfId="0" applyNumberFormat="1" applyFont="1" applyFill="1" applyBorder="1" applyAlignment="1">
      <alignment horizontal="right" vertical="center" wrapText="1"/>
    </xf>
    <xf numFmtId="4" fontId="5" fillId="4" borderId="1" xfId="0" applyNumberFormat="1" applyFont="1" applyFill="1" applyBorder="1" applyAlignment="1">
      <alignment horizontal="right" vertical="center" wrapText="1"/>
    </xf>
    <xf numFmtId="4" fontId="5" fillId="4" borderId="1" xfId="0" applyNumberFormat="1" applyFont="1" applyFill="1" applyBorder="1" applyAlignment="1">
      <alignment horizontal="left" vertical="center" wrapText="1"/>
    </xf>
    <xf numFmtId="4" fontId="6" fillId="0" borderId="1" xfId="0" applyNumberFormat="1" applyFont="1" applyBorder="1" applyAlignment="1">
      <alignment horizontal="left" vertical="center" wrapText="1"/>
    </xf>
    <xf numFmtId="4" fontId="5" fillId="4" borderId="31" xfId="0" applyNumberFormat="1" applyFont="1" applyFill="1" applyBorder="1" applyAlignment="1">
      <alignment horizontal="left" vertical="center" wrapText="1"/>
    </xf>
    <xf numFmtId="0" fontId="0" fillId="0" borderId="0" xfId="0" applyAlignment="1">
      <alignment horizontal="center"/>
    </xf>
    <xf numFmtId="0" fontId="16" fillId="0" borderId="0" xfId="0" applyFont="1" applyAlignment="1">
      <alignment horizontal="center"/>
    </xf>
    <xf numFmtId="0" fontId="16" fillId="7" borderId="0" xfId="0" applyFont="1" applyFill="1" applyAlignment="1">
      <alignment horizontal="center"/>
    </xf>
    <xf numFmtId="0" fontId="13" fillId="0" borderId="0" xfId="0" applyFont="1" applyAlignment="1">
      <alignment horizontal="center"/>
    </xf>
    <xf numFmtId="0" fontId="19" fillId="0" borderId="0" xfId="0" applyFont="1" applyAlignment="1">
      <alignment horizontal="center"/>
    </xf>
    <xf numFmtId="0" fontId="5" fillId="0" borderId="1" xfId="0" applyFont="1" applyBorder="1" applyAlignment="1">
      <alignment horizontal="right" vertical="center" wrapText="1"/>
    </xf>
    <xf numFmtId="4" fontId="5" fillId="0" borderId="0" xfId="0" applyNumberFormat="1" applyFont="1" applyAlignment="1">
      <alignment horizontal="left" vertical="center" wrapText="1"/>
    </xf>
    <xf numFmtId="0" fontId="3" fillId="5" borderId="0" xfId="0" applyFont="1" applyFill="1" applyAlignment="1">
      <alignment vertical="center" wrapText="1"/>
    </xf>
    <xf numFmtId="0" fontId="27" fillId="2" borderId="1" xfId="0" applyFont="1" applyFill="1" applyBorder="1" applyAlignment="1">
      <alignment horizontal="left" vertical="top" wrapText="1"/>
    </xf>
    <xf numFmtId="2" fontId="8" fillId="0" borderId="1" xfId="0" applyNumberFormat="1" applyFont="1" applyBorder="1" applyAlignment="1">
      <alignment horizontal="right" vertical="center" wrapText="1"/>
    </xf>
    <xf numFmtId="0" fontId="28" fillId="2" borderId="1" xfId="0" applyFont="1" applyFill="1" applyBorder="1" applyAlignment="1">
      <alignment horizontal="left" vertical="top" wrapText="1"/>
    </xf>
    <xf numFmtId="4" fontId="3" fillId="0" borderId="36" xfId="0" applyNumberFormat="1" applyFont="1" applyBorder="1" applyAlignment="1">
      <alignment horizontal="left" vertical="center"/>
    </xf>
    <xf numFmtId="4" fontId="3" fillId="0" borderId="37" xfId="0" applyNumberFormat="1" applyFont="1" applyBorder="1" applyAlignment="1">
      <alignment horizontal="left" vertical="center"/>
    </xf>
    <xf numFmtId="4" fontId="3" fillId="0" borderId="16" xfId="0" applyNumberFormat="1" applyFont="1" applyBorder="1" applyAlignment="1">
      <alignment horizontal="left" vertical="center"/>
    </xf>
    <xf numFmtId="4" fontId="3" fillId="0" borderId="28" xfId="0" applyNumberFormat="1" applyFont="1" applyBorder="1" applyAlignment="1">
      <alignment horizontal="left" vertical="center"/>
    </xf>
    <xf numFmtId="4" fontId="3" fillId="0" borderId="40" xfId="0" applyNumberFormat="1" applyFont="1" applyBorder="1" applyAlignment="1">
      <alignment horizontal="left" vertical="center"/>
    </xf>
    <xf numFmtId="4" fontId="3" fillId="0" borderId="29" xfId="0" applyNumberFormat="1" applyFont="1" applyBorder="1" applyAlignment="1">
      <alignment horizontal="left" vertical="center"/>
    </xf>
    <xf numFmtId="2" fontId="2" fillId="3" borderId="31" xfId="0" applyNumberFormat="1" applyFont="1" applyFill="1" applyBorder="1" applyAlignment="1">
      <alignment horizontal="center" vertical="top" wrapText="1"/>
    </xf>
    <xf numFmtId="2" fontId="2" fillId="3" borderId="13" xfId="0" applyNumberFormat="1" applyFont="1" applyFill="1" applyBorder="1" applyAlignment="1">
      <alignment horizontal="center" vertical="top" wrapText="1"/>
    </xf>
    <xf numFmtId="2" fontId="2" fillId="3" borderId="32" xfId="0" applyNumberFormat="1" applyFont="1" applyFill="1" applyBorder="1" applyAlignment="1">
      <alignment horizontal="center" vertical="top" wrapText="1"/>
    </xf>
    <xf numFmtId="0" fontId="2" fillId="3" borderId="1" xfId="0" applyFont="1" applyFill="1" applyBorder="1" applyAlignment="1">
      <alignment horizontal="center" vertical="top" wrapText="1"/>
    </xf>
  </cellXfs>
  <cellStyles count="3">
    <cellStyle name="Normal" xfId="0" builtinId="0"/>
    <cellStyle name="Porcentagem" xfId="2" builtinId="5"/>
    <cellStyle name="Vírgula" xfId="1" builtinId="3"/>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1022</xdr:row>
          <xdr:rowOff>9525</xdr:rowOff>
        </xdr:from>
        <xdr:to>
          <xdr:col>12</xdr:col>
          <xdr:colOff>0</xdr:colOff>
          <xdr:row>1023</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1042</xdr:row>
          <xdr:rowOff>9525</xdr:rowOff>
        </xdr:from>
        <xdr:to>
          <xdr:col>12</xdr:col>
          <xdr:colOff>0</xdr:colOff>
          <xdr:row>1043</xdr:row>
          <xdr:rowOff>95250</xdr:rowOff>
        </xdr:to>
        <xdr:sp macro="" textlink="">
          <xdr:nvSpPr>
            <xdr:cNvPr id="1072" name="Object 48" hidden="1">
              <a:extLst>
                <a:ext uri="{63B3BB69-23CF-44E3-9099-C40C66FF867C}">
                  <a14:compatExt spid="_x0000_s1072"/>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20+%20Plan\Urubici\Or&#231;amento\CABR.OR&#199;AMENTO.REV.03%20-%20Retifica&#231;&#227;o%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ária"/>
      <sheetName val="Cronograma Físico Finaceiro"/>
      <sheetName val="Det. Comp."/>
      <sheetName val="Cotações"/>
    </sheetNames>
    <sheetDataSet>
      <sheetData sheetId="0" refreshError="1">
        <row r="566">
          <cell r="G566">
            <v>26.493604049999998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oleObject" Target="../embeddings/oleObject2.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w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1">
    <pageSetUpPr fitToPage="1"/>
  </sheetPr>
  <dimension ref="A1:T1070"/>
  <sheetViews>
    <sheetView tabSelected="1" showOutlineSymbols="0" topLeftCell="A67" zoomScaleNormal="100" zoomScaleSheetLayoutView="100" workbookViewId="0">
      <selection activeCell="K1010" sqref="K1010"/>
    </sheetView>
  </sheetViews>
  <sheetFormatPr defaultColWidth="9" defaultRowHeight="11.25" x14ac:dyDescent="0.2"/>
  <cols>
    <col min="1" max="1" width="9" style="192"/>
    <col min="2" max="4" width="10" style="1" bestFit="1" customWidth="1"/>
    <col min="5" max="5" width="63.5" style="1" customWidth="1"/>
    <col min="6" max="6" width="5" style="282" customWidth="1"/>
    <col min="7" max="8" width="10" style="3" bestFit="1" customWidth="1"/>
    <col min="9" max="12" width="10" style="1" bestFit="1" customWidth="1"/>
    <col min="13" max="13" width="10" style="4" bestFit="1" customWidth="1"/>
    <col min="14" max="14" width="10" style="4" customWidth="1"/>
    <col min="15" max="15" width="27.125" style="192" hidden="1" customWidth="1"/>
    <col min="16" max="16" width="16.875" style="192" hidden="1" customWidth="1"/>
    <col min="17" max="17" width="0" style="192" hidden="1" customWidth="1"/>
    <col min="18" max="16384" width="9" style="192"/>
  </cols>
  <sheetData>
    <row r="1" spans="2:13" x14ac:dyDescent="0.2">
      <c r="B1" s="218"/>
      <c r="C1" s="218"/>
      <c r="D1" s="193"/>
      <c r="E1" s="218"/>
      <c r="F1" s="270"/>
      <c r="G1" s="219"/>
      <c r="H1" s="219"/>
      <c r="I1" s="219"/>
      <c r="J1" s="193"/>
      <c r="K1" s="193"/>
      <c r="L1" s="193"/>
      <c r="M1" s="194"/>
    </row>
    <row r="2" spans="2:13" x14ac:dyDescent="0.2">
      <c r="B2" s="218"/>
      <c r="C2" s="218"/>
      <c r="D2" s="193"/>
      <c r="E2" s="218"/>
      <c r="F2" s="270"/>
      <c r="G2" s="219"/>
      <c r="H2" s="219"/>
      <c r="I2" s="219"/>
      <c r="J2" s="193"/>
      <c r="K2" s="193"/>
      <c r="L2" s="193"/>
      <c r="M2" s="194"/>
    </row>
    <row r="3" spans="2:13" ht="18" x14ac:dyDescent="0.2">
      <c r="B3" s="231"/>
      <c r="C3" s="231"/>
      <c r="D3" s="231" t="s">
        <v>0</v>
      </c>
      <c r="E3" s="232"/>
      <c r="F3" s="271"/>
      <c r="G3" s="219"/>
      <c r="H3" s="219"/>
      <c r="I3" s="219"/>
      <c r="J3" s="193"/>
      <c r="K3" s="193"/>
      <c r="L3" s="193"/>
      <c r="M3" s="194"/>
    </row>
    <row r="4" spans="2:13" ht="18" x14ac:dyDescent="0.2">
      <c r="B4" s="231"/>
      <c r="C4" s="231"/>
      <c r="D4" s="231"/>
      <c r="E4" s="232"/>
      <c r="F4" s="271"/>
      <c r="G4" s="219"/>
      <c r="H4" s="219"/>
      <c r="I4" s="219"/>
      <c r="J4" s="193"/>
      <c r="K4" s="193"/>
      <c r="L4" s="193"/>
      <c r="M4" s="194"/>
    </row>
    <row r="5" spans="2:13" ht="15" x14ac:dyDescent="0.2">
      <c r="B5" s="233" t="s">
        <v>1</v>
      </c>
      <c r="C5" s="234"/>
      <c r="D5" s="235"/>
      <c r="E5" s="236"/>
      <c r="F5" s="271"/>
      <c r="G5" s="219"/>
      <c r="H5" s="219"/>
      <c r="I5" s="219"/>
      <c r="J5" s="193"/>
      <c r="K5" s="193"/>
      <c r="L5" s="193"/>
      <c r="M5" s="194"/>
    </row>
    <row r="6" spans="2:13" ht="14.25" x14ac:dyDescent="0.2">
      <c r="B6" s="237"/>
      <c r="C6" s="238" t="s">
        <v>2</v>
      </c>
      <c r="D6" s="235"/>
      <c r="E6" s="236"/>
      <c r="F6" s="271"/>
      <c r="G6" s="219"/>
      <c r="H6" s="219"/>
      <c r="I6" s="219"/>
      <c r="J6" s="193"/>
      <c r="K6" s="193"/>
      <c r="L6" s="193"/>
      <c r="M6" s="194"/>
    </row>
    <row r="7" spans="2:13" ht="14.25" x14ac:dyDescent="0.2">
      <c r="B7" s="237"/>
      <c r="C7" s="238" t="s">
        <v>3</v>
      </c>
      <c r="D7" s="235"/>
      <c r="E7" s="236"/>
      <c r="F7" s="271"/>
      <c r="G7" s="219"/>
      <c r="H7" s="219"/>
      <c r="I7" s="219"/>
      <c r="J7" s="193"/>
      <c r="K7" s="193"/>
      <c r="L7" s="193"/>
      <c r="M7" s="194"/>
    </row>
    <row r="8" spans="2:13" ht="14.25" x14ac:dyDescent="0.2">
      <c r="B8" s="237"/>
      <c r="C8" s="238" t="s">
        <v>4</v>
      </c>
      <c r="D8" s="235"/>
      <c r="E8" s="236"/>
      <c r="F8" s="271"/>
      <c r="G8" s="219"/>
      <c r="H8" s="219"/>
      <c r="I8" s="219"/>
      <c r="J8" s="193"/>
      <c r="K8" s="193"/>
      <c r="L8" s="193"/>
      <c r="M8" s="194"/>
    </row>
    <row r="9" spans="2:13" ht="14.25" x14ac:dyDescent="0.2">
      <c r="B9" s="237"/>
      <c r="C9" s="238" t="s">
        <v>5</v>
      </c>
      <c r="D9" s="235"/>
      <c r="E9" s="236"/>
      <c r="F9" s="271"/>
      <c r="G9" s="219"/>
      <c r="H9" s="219"/>
      <c r="I9" s="219"/>
      <c r="J9" s="193"/>
      <c r="K9" s="193"/>
      <c r="L9" s="193"/>
      <c r="M9" s="194"/>
    </row>
    <row r="10" spans="2:13" ht="14.25" x14ac:dyDescent="0.2">
      <c r="B10" s="237"/>
      <c r="C10" s="238" t="s">
        <v>6</v>
      </c>
      <c r="D10" s="235"/>
      <c r="E10" s="236"/>
      <c r="F10" s="271"/>
      <c r="G10" s="219"/>
      <c r="H10" s="219"/>
      <c r="I10" s="219"/>
      <c r="J10" s="193"/>
      <c r="K10" s="193"/>
      <c r="L10" s="193"/>
      <c r="M10" s="194"/>
    </row>
    <row r="11" spans="2:13" ht="14.25" x14ac:dyDescent="0.2">
      <c r="B11" s="237"/>
      <c r="C11" s="238" t="s">
        <v>7</v>
      </c>
      <c r="D11" s="235"/>
      <c r="E11" s="236"/>
      <c r="F11" s="271"/>
      <c r="G11" s="219"/>
      <c r="H11" s="219"/>
      <c r="I11" s="219"/>
      <c r="J11" s="193"/>
      <c r="K11" s="193"/>
      <c r="L11" s="193"/>
      <c r="M11" s="194"/>
    </row>
    <row r="12" spans="2:13" ht="14.25" x14ac:dyDescent="0.2">
      <c r="B12" s="237"/>
      <c r="C12" s="238" t="s">
        <v>8</v>
      </c>
      <c r="D12" s="235"/>
      <c r="E12" s="236"/>
      <c r="F12" s="271"/>
      <c r="G12" s="219"/>
      <c r="H12" s="219"/>
      <c r="I12" s="219"/>
      <c r="J12" s="193"/>
      <c r="K12" s="193"/>
      <c r="L12" s="193"/>
      <c r="M12" s="194"/>
    </row>
    <row r="13" spans="2:13" ht="10.5" customHeight="1" x14ac:dyDescent="0.2">
      <c r="B13" s="237"/>
      <c r="C13" s="238" t="s">
        <v>9</v>
      </c>
      <c r="D13" s="235"/>
      <c r="E13" s="236"/>
      <c r="F13" s="271"/>
      <c r="G13" s="219"/>
      <c r="H13" s="219"/>
      <c r="I13" s="219"/>
      <c r="J13" s="193"/>
      <c r="K13" s="193"/>
      <c r="L13" s="193"/>
      <c r="M13" s="194"/>
    </row>
    <row r="14" spans="2:13" ht="10.5" customHeight="1" x14ac:dyDescent="0.2">
      <c r="B14" s="237"/>
      <c r="C14" s="239" t="s">
        <v>10</v>
      </c>
      <c r="D14" s="235"/>
      <c r="E14" s="236"/>
      <c r="F14" s="271"/>
      <c r="G14" s="219"/>
      <c r="H14" s="219"/>
      <c r="I14" s="219"/>
      <c r="J14" s="193"/>
      <c r="K14" s="193"/>
      <c r="L14" s="193"/>
      <c r="M14" s="194"/>
    </row>
    <row r="15" spans="2:13" ht="10.5" customHeight="1" x14ac:dyDescent="0.2">
      <c r="B15" s="237"/>
      <c r="C15" s="238" t="s">
        <v>11</v>
      </c>
      <c r="D15" s="235"/>
      <c r="E15" s="236"/>
      <c r="F15" s="271"/>
      <c r="G15" s="219"/>
      <c r="H15" s="219"/>
      <c r="I15" s="219"/>
      <c r="J15" s="193"/>
      <c r="K15" s="193"/>
      <c r="L15" s="193"/>
      <c r="M15" s="194"/>
    </row>
    <row r="16" spans="2:13" ht="10.5" customHeight="1" x14ac:dyDescent="0.2">
      <c r="B16" s="237"/>
      <c r="C16" s="238" t="s">
        <v>12</v>
      </c>
      <c r="D16" s="235"/>
      <c r="E16" s="236"/>
      <c r="F16" s="271"/>
      <c r="G16" s="219"/>
      <c r="H16" s="219"/>
      <c r="I16" s="219"/>
      <c r="J16" s="193"/>
      <c r="K16" s="193"/>
      <c r="L16" s="193"/>
      <c r="M16" s="194"/>
    </row>
    <row r="17" spans="2:15" x14ac:dyDescent="0.2">
      <c r="B17" s="221"/>
      <c r="C17" s="221"/>
      <c r="D17" s="193"/>
      <c r="E17" s="222"/>
      <c r="F17" s="271"/>
      <c r="G17" s="219"/>
      <c r="H17" s="219"/>
      <c r="I17" s="219"/>
      <c r="J17" s="193"/>
      <c r="K17" s="193"/>
      <c r="L17" s="193"/>
      <c r="M17" s="194"/>
    </row>
    <row r="18" spans="2:15" x14ac:dyDescent="0.2">
      <c r="B18" s="223" t="s">
        <v>13</v>
      </c>
      <c r="C18" s="223"/>
      <c r="D18" s="193"/>
      <c r="E18" s="222"/>
      <c r="F18" s="272"/>
      <c r="G18" s="220"/>
      <c r="H18" s="220"/>
      <c r="I18" s="219"/>
      <c r="J18" s="193"/>
      <c r="K18" s="193"/>
      <c r="L18" s="193"/>
      <c r="M18" s="194"/>
    </row>
    <row r="19" spans="2:15" x14ac:dyDescent="0.2">
      <c r="B19" s="223" t="s">
        <v>1580</v>
      </c>
      <c r="C19" s="223"/>
      <c r="D19" s="193"/>
      <c r="E19" s="224"/>
      <c r="F19" s="270"/>
      <c r="G19" s="220"/>
      <c r="H19" s="219"/>
      <c r="I19" s="219"/>
      <c r="J19" s="193"/>
      <c r="K19" s="193"/>
      <c r="L19" s="193"/>
      <c r="M19" s="194"/>
    </row>
    <row r="20" spans="2:15" x14ac:dyDescent="0.2">
      <c r="B20" s="221"/>
      <c r="C20" s="221"/>
      <c r="D20" s="193"/>
      <c r="E20" s="222"/>
      <c r="F20" s="270"/>
      <c r="G20" s="225"/>
      <c r="H20" s="219"/>
      <c r="I20" s="219"/>
      <c r="J20" s="193"/>
      <c r="K20" s="193"/>
      <c r="L20" s="193"/>
      <c r="M20" s="194"/>
    </row>
    <row r="21" spans="2:15" x14ac:dyDescent="0.2">
      <c r="B21" s="195"/>
      <c r="C21" s="195"/>
      <c r="D21" s="195"/>
      <c r="E21" s="195"/>
      <c r="F21" s="273"/>
      <c r="G21" s="197"/>
      <c r="H21" s="197"/>
      <c r="I21" s="196"/>
      <c r="J21" s="196"/>
      <c r="K21" s="196"/>
      <c r="L21" s="196"/>
      <c r="M21" s="195"/>
      <c r="N21" s="227"/>
    </row>
    <row r="22" spans="2:15" ht="15" customHeight="1" x14ac:dyDescent="0.2">
      <c r="B22" s="189"/>
      <c r="C22" s="189"/>
      <c r="D22" s="203"/>
      <c r="E22" s="189"/>
      <c r="F22" s="274"/>
      <c r="G22" s="190"/>
      <c r="H22" s="190"/>
      <c r="I22" s="189"/>
      <c r="J22" s="189"/>
      <c r="K22" s="189"/>
      <c r="L22" s="189"/>
      <c r="M22" s="191"/>
    </row>
    <row r="23" spans="2:15" x14ac:dyDescent="0.2">
      <c r="B23" s="247"/>
      <c r="C23" s="247"/>
      <c r="D23" s="247" t="s">
        <v>14</v>
      </c>
      <c r="E23" s="247" t="s">
        <v>15</v>
      </c>
      <c r="F23" s="283" t="s">
        <v>16</v>
      </c>
      <c r="G23" s="248" t="s">
        <v>17</v>
      </c>
      <c r="H23" s="314" t="s">
        <v>18</v>
      </c>
      <c r="I23" s="315"/>
      <c r="J23" s="316"/>
      <c r="K23" s="317" t="s">
        <v>19</v>
      </c>
      <c r="L23" s="317"/>
      <c r="M23" s="317"/>
      <c r="N23" s="228"/>
    </row>
    <row r="24" spans="2:15" x14ac:dyDescent="0.2">
      <c r="B24" s="247"/>
      <c r="C24" s="247"/>
      <c r="D24" s="247"/>
      <c r="E24" s="247"/>
      <c r="F24" s="275"/>
      <c r="G24" s="248"/>
      <c r="H24" s="249" t="s">
        <v>20</v>
      </c>
      <c r="I24" s="250" t="s">
        <v>21</v>
      </c>
      <c r="J24" s="250" t="s">
        <v>19</v>
      </c>
      <c r="K24" s="250" t="s">
        <v>20</v>
      </c>
      <c r="L24" s="250" t="s">
        <v>21</v>
      </c>
      <c r="M24" s="251" t="s">
        <v>19</v>
      </c>
      <c r="N24" s="227"/>
    </row>
    <row r="25" spans="2:15" x14ac:dyDescent="0.2">
      <c r="B25" s="252"/>
      <c r="C25" s="252"/>
      <c r="D25" s="252">
        <v>1</v>
      </c>
      <c r="E25" s="252" t="s">
        <v>98</v>
      </c>
      <c r="F25" s="276" t="s">
        <v>22</v>
      </c>
      <c r="G25" s="253"/>
      <c r="H25" s="254"/>
      <c r="I25" s="254"/>
      <c r="J25" s="252"/>
      <c r="K25" s="252"/>
      <c r="L25" s="252"/>
      <c r="M25" s="208">
        <f>SUM(M28,M37)</f>
        <v>0</v>
      </c>
      <c r="N25" s="229"/>
      <c r="O25" s="217"/>
    </row>
    <row r="26" spans="2:15" x14ac:dyDescent="0.2">
      <c r="B26" s="252"/>
      <c r="C26" s="252"/>
      <c r="D26" s="252" t="s">
        <v>91</v>
      </c>
      <c r="E26" s="252" t="s">
        <v>99</v>
      </c>
      <c r="F26" s="276" t="s">
        <v>22</v>
      </c>
      <c r="G26" s="253"/>
      <c r="H26" s="254"/>
      <c r="I26" s="254"/>
      <c r="J26" s="252"/>
      <c r="K26" s="252"/>
      <c r="L26" s="252"/>
      <c r="M26" s="208">
        <f>SUM(M27,M36)</f>
        <v>0</v>
      </c>
      <c r="N26" s="229"/>
      <c r="O26" s="217"/>
    </row>
    <row r="27" spans="2:15" x14ac:dyDescent="0.2">
      <c r="B27" s="252"/>
      <c r="C27" s="252"/>
      <c r="D27" s="252" t="s">
        <v>92</v>
      </c>
      <c r="E27" s="252" t="s">
        <v>104</v>
      </c>
      <c r="F27" s="276" t="s">
        <v>22</v>
      </c>
      <c r="G27" s="253"/>
      <c r="H27" s="254"/>
      <c r="I27" s="254"/>
      <c r="J27" s="252"/>
      <c r="K27" s="252"/>
      <c r="L27" s="252"/>
      <c r="M27" s="208">
        <f>SUM(M28)</f>
        <v>0</v>
      </c>
      <c r="N27" s="229"/>
      <c r="O27" s="217"/>
    </row>
    <row r="28" spans="2:15" x14ac:dyDescent="0.2">
      <c r="B28" s="252"/>
      <c r="C28" s="252"/>
      <c r="D28" s="252" t="s">
        <v>93</v>
      </c>
      <c r="E28" s="305" t="s">
        <v>1581</v>
      </c>
      <c r="F28" s="276" t="s">
        <v>22</v>
      </c>
      <c r="G28" s="253"/>
      <c r="H28" s="254"/>
      <c r="I28" s="254"/>
      <c r="J28" s="252"/>
      <c r="K28" s="252"/>
      <c r="L28" s="252"/>
      <c r="M28" s="208">
        <f>TRUNC(SUM(M29:M33),2)</f>
        <v>0</v>
      </c>
      <c r="N28" s="229"/>
      <c r="O28" s="217"/>
    </row>
    <row r="29" spans="2:15" x14ac:dyDescent="0.2">
      <c r="B29" s="199"/>
      <c r="C29" s="198"/>
      <c r="D29" s="198" t="s">
        <v>93</v>
      </c>
      <c r="E29" s="198" t="s">
        <v>23</v>
      </c>
      <c r="F29" s="266" t="s">
        <v>105</v>
      </c>
      <c r="G29" s="262">
        <v>1</v>
      </c>
      <c r="H29" s="200">
        <v>0</v>
      </c>
      <c r="I29" s="200">
        <v>0</v>
      </c>
      <c r="J29" s="202">
        <f t="shared" ref="J29:J30" si="0">TRUNC(SUM(H29:I29),2)</f>
        <v>0</v>
      </c>
      <c r="K29" s="202">
        <f t="shared" ref="K29:K31" si="1">TRUNC(G29*H29,2)</f>
        <v>0</v>
      </c>
      <c r="L29" s="202">
        <f t="shared" ref="L29:L31" si="2">TRUNC(G29*I29,2)</f>
        <v>0</v>
      </c>
      <c r="M29" s="209">
        <f t="shared" ref="M29:M31" si="3">TRUNC(SUM(K29,L29),2)</f>
        <v>0</v>
      </c>
      <c r="N29" s="226"/>
    </row>
    <row r="30" spans="2:15" s="304" customFormat="1" x14ac:dyDescent="0.2">
      <c r="B30" s="302"/>
      <c r="C30" s="267"/>
      <c r="D30" s="267" t="s">
        <v>94</v>
      </c>
      <c r="E30" s="267" t="s">
        <v>24</v>
      </c>
      <c r="F30" s="266" t="s">
        <v>106</v>
      </c>
      <c r="G30" s="262">
        <v>124</v>
      </c>
      <c r="H30" s="262">
        <v>0</v>
      </c>
      <c r="I30" s="262">
        <v>0</v>
      </c>
      <c r="J30" s="264">
        <f t="shared" si="0"/>
        <v>0</v>
      </c>
      <c r="K30" s="264">
        <f t="shared" si="1"/>
        <v>0</v>
      </c>
      <c r="L30" s="264">
        <f t="shared" si="2"/>
        <v>0</v>
      </c>
      <c r="M30" s="265">
        <f t="shared" si="3"/>
        <v>0</v>
      </c>
      <c r="N30" s="303"/>
    </row>
    <row r="31" spans="2:15" x14ac:dyDescent="0.2">
      <c r="B31" s="199"/>
      <c r="C31" s="198"/>
      <c r="D31" s="198" t="s">
        <v>95</v>
      </c>
      <c r="E31" s="198" t="s">
        <v>25</v>
      </c>
      <c r="F31" s="266" t="s">
        <v>105</v>
      </c>
      <c r="G31" s="262">
        <v>1</v>
      </c>
      <c r="H31" s="200">
        <v>0</v>
      </c>
      <c r="I31" s="200">
        <v>0</v>
      </c>
      <c r="J31" s="202">
        <f t="shared" ref="J31" si="4">TRUNC(SUM(H31:I31),2)</f>
        <v>0</v>
      </c>
      <c r="K31" s="202">
        <f t="shared" si="1"/>
        <v>0</v>
      </c>
      <c r="L31" s="202">
        <f t="shared" si="2"/>
        <v>0</v>
      </c>
      <c r="M31" s="209">
        <f t="shared" si="3"/>
        <v>0</v>
      </c>
      <c r="N31" s="226"/>
    </row>
    <row r="32" spans="2:15" x14ac:dyDescent="0.2">
      <c r="B32" s="199"/>
      <c r="C32" s="198"/>
      <c r="D32" s="198" t="s">
        <v>96</v>
      </c>
      <c r="E32" s="198" t="s">
        <v>162</v>
      </c>
      <c r="F32" s="266" t="s">
        <v>102</v>
      </c>
      <c r="G32" s="262">
        <v>339.92</v>
      </c>
      <c r="H32" s="200">
        <v>0</v>
      </c>
      <c r="I32" s="200">
        <v>0</v>
      </c>
      <c r="J32" s="202">
        <f t="shared" ref="J32:J33" si="5">TRUNC(SUM(H32:I32),2)</f>
        <v>0</v>
      </c>
      <c r="K32" s="202">
        <f t="shared" ref="K32:K33" si="6">TRUNC(G32*H32,2)</f>
        <v>0</v>
      </c>
      <c r="L32" s="202">
        <f t="shared" ref="L32:L33" si="7">TRUNC(G32*I32,2)</f>
        <v>0</v>
      </c>
      <c r="M32" s="209">
        <f t="shared" ref="M32:M33" si="8">TRUNC(SUM(K32,L32),2)</f>
        <v>0</v>
      </c>
      <c r="N32" s="226"/>
    </row>
    <row r="33" spans="1:17" x14ac:dyDescent="0.2">
      <c r="B33" s="199"/>
      <c r="C33" s="198"/>
      <c r="D33" s="198" t="s">
        <v>97</v>
      </c>
      <c r="E33" s="198" t="s">
        <v>175</v>
      </c>
      <c r="F33" s="266" t="s">
        <v>105</v>
      </c>
      <c r="G33" s="262">
        <v>3</v>
      </c>
      <c r="H33" s="200">
        <v>0</v>
      </c>
      <c r="I33" s="200">
        <v>0</v>
      </c>
      <c r="J33" s="202">
        <f t="shared" si="5"/>
        <v>0</v>
      </c>
      <c r="K33" s="202">
        <f t="shared" si="6"/>
        <v>0</v>
      </c>
      <c r="L33" s="202">
        <f t="shared" si="7"/>
        <v>0</v>
      </c>
      <c r="M33" s="209">
        <f t="shared" si="8"/>
        <v>0</v>
      </c>
      <c r="N33" s="226"/>
    </row>
    <row r="34" spans="1:17" x14ac:dyDescent="0.2">
      <c r="B34" s="255"/>
      <c r="C34" s="12"/>
      <c r="D34" s="12"/>
      <c r="E34" s="256" t="s">
        <v>26</v>
      </c>
      <c r="F34" s="277" t="s">
        <v>22</v>
      </c>
      <c r="G34" s="181"/>
      <c r="H34" s="181"/>
      <c r="I34" s="257"/>
      <c r="J34" s="2"/>
      <c r="K34" s="5">
        <f>SUM(K29:K33)</f>
        <v>0</v>
      </c>
      <c r="L34" s="5">
        <f>SUM(L29:L33)</f>
        <v>0</v>
      </c>
      <c r="M34" s="210"/>
      <c r="N34" s="226"/>
    </row>
    <row r="35" spans="1:17" x14ac:dyDescent="0.2">
      <c r="B35" s="7"/>
      <c r="C35" s="6"/>
      <c r="D35" s="6"/>
      <c r="E35" s="6" t="s">
        <v>22</v>
      </c>
      <c r="F35" s="278" t="s">
        <v>22</v>
      </c>
      <c r="G35" s="8"/>
      <c r="H35" s="8"/>
      <c r="I35" s="9"/>
      <c r="J35" s="10"/>
      <c r="K35" s="10"/>
      <c r="L35" s="11">
        <f>SUM(K34:L34)</f>
        <v>0</v>
      </c>
      <c r="M35" s="211"/>
      <c r="N35" s="226"/>
    </row>
    <row r="36" spans="1:17" x14ac:dyDescent="0.2">
      <c r="B36" s="252"/>
      <c r="C36" s="252"/>
      <c r="D36" s="252" t="s">
        <v>171</v>
      </c>
      <c r="E36" s="252" t="s">
        <v>27</v>
      </c>
      <c r="F36" s="276" t="s">
        <v>22</v>
      </c>
      <c r="G36" s="253"/>
      <c r="H36" s="254"/>
      <c r="I36" s="254"/>
      <c r="J36" s="252"/>
      <c r="K36" s="252"/>
      <c r="L36" s="252"/>
      <c r="M36" s="208">
        <f>TRUNC(SUM(M38:M40),2)</f>
        <v>0</v>
      </c>
      <c r="N36" s="229"/>
      <c r="O36" s="217"/>
    </row>
    <row r="37" spans="1:17" x14ac:dyDescent="0.2">
      <c r="B37" s="252"/>
      <c r="C37" s="252"/>
      <c r="D37" s="252" t="s">
        <v>176</v>
      </c>
      <c r="E37" s="305" t="s">
        <v>1581</v>
      </c>
      <c r="F37" s="276" t="s">
        <v>22</v>
      </c>
      <c r="G37" s="253"/>
      <c r="H37" s="254"/>
      <c r="I37" s="254"/>
      <c r="J37" s="252"/>
      <c r="K37" s="252"/>
      <c r="L37" s="252"/>
      <c r="M37" s="208">
        <f>TRUNC(SUM(M38:M40),2)</f>
        <v>0</v>
      </c>
      <c r="N37" s="229"/>
      <c r="O37" s="217"/>
    </row>
    <row r="38" spans="1:17" x14ac:dyDescent="0.2">
      <c r="B38" s="199"/>
      <c r="C38" s="198"/>
      <c r="D38" s="198" t="s">
        <v>172</v>
      </c>
      <c r="E38" s="198" t="s">
        <v>107</v>
      </c>
      <c r="F38" s="266" t="s">
        <v>105</v>
      </c>
      <c r="G38" s="262">
        <v>1</v>
      </c>
      <c r="H38" s="200">
        <v>0</v>
      </c>
      <c r="I38" s="200">
        <v>0</v>
      </c>
      <c r="J38" s="202">
        <f t="shared" ref="J38:J39" si="9">TRUNC(SUM(H38:I38),2)</f>
        <v>0</v>
      </c>
      <c r="K38" s="202">
        <f t="shared" ref="K38:K40" si="10">TRUNC(G38*H38,2)</f>
        <v>0</v>
      </c>
      <c r="L38" s="202">
        <f t="shared" ref="L38:L40" si="11">TRUNC(G38*I38,2)</f>
        <v>0</v>
      </c>
      <c r="M38" s="209">
        <f t="shared" ref="M38:M40" si="12">TRUNC(SUM(K38,L38),2)</f>
        <v>0</v>
      </c>
      <c r="N38" s="226"/>
    </row>
    <row r="39" spans="1:17" x14ac:dyDescent="0.2">
      <c r="B39" s="199"/>
      <c r="C39" s="198"/>
      <c r="D39" s="198" t="s">
        <v>173</v>
      </c>
      <c r="E39" s="198" t="s">
        <v>307</v>
      </c>
      <c r="F39" s="266" t="s">
        <v>108</v>
      </c>
      <c r="G39" s="262">
        <v>4</v>
      </c>
      <c r="H39" s="200">
        <v>0</v>
      </c>
      <c r="I39" s="200">
        <v>0</v>
      </c>
      <c r="J39" s="202">
        <f t="shared" si="9"/>
        <v>0</v>
      </c>
      <c r="K39" s="202">
        <f t="shared" si="10"/>
        <v>0</v>
      </c>
      <c r="L39" s="202">
        <f t="shared" si="11"/>
        <v>0</v>
      </c>
      <c r="M39" s="209">
        <f t="shared" si="12"/>
        <v>0</v>
      </c>
      <c r="N39" s="226"/>
    </row>
    <row r="40" spans="1:17" x14ac:dyDescent="0.2">
      <c r="B40" s="199"/>
      <c r="C40" s="198"/>
      <c r="D40" s="198" t="s">
        <v>174</v>
      </c>
      <c r="E40" s="198" t="s">
        <v>29</v>
      </c>
      <c r="F40" s="266" t="s">
        <v>108</v>
      </c>
      <c r="G40" s="262">
        <v>4</v>
      </c>
      <c r="H40" s="200">
        <v>0</v>
      </c>
      <c r="I40" s="200">
        <v>0</v>
      </c>
      <c r="J40" s="202">
        <f t="shared" ref="J40" si="13">TRUNC(SUM(H40:I40),2)</f>
        <v>0</v>
      </c>
      <c r="K40" s="202">
        <f t="shared" si="10"/>
        <v>0</v>
      </c>
      <c r="L40" s="202">
        <f t="shared" si="11"/>
        <v>0</v>
      </c>
      <c r="M40" s="209">
        <f t="shared" si="12"/>
        <v>0</v>
      </c>
      <c r="N40" s="226"/>
    </row>
    <row r="41" spans="1:17" x14ac:dyDescent="0.2">
      <c r="B41" s="255"/>
      <c r="C41" s="12"/>
      <c r="D41" s="12"/>
      <c r="E41" s="256" t="s">
        <v>26</v>
      </c>
      <c r="F41" s="277" t="s">
        <v>22</v>
      </c>
      <c r="G41" s="181"/>
      <c r="H41" s="181"/>
      <c r="I41" s="257"/>
      <c r="J41" s="2"/>
      <c r="K41" s="5">
        <f>SUM(K38:K40)</f>
        <v>0</v>
      </c>
      <c r="L41" s="5">
        <f>SUM(L38:L40)</f>
        <v>0</v>
      </c>
      <c r="M41" s="210"/>
      <c r="N41" s="226"/>
    </row>
    <row r="42" spans="1:17" x14ac:dyDescent="0.2">
      <c r="B42" s="7"/>
      <c r="C42" s="6"/>
      <c r="D42" s="6"/>
      <c r="E42" s="6" t="s">
        <v>22</v>
      </c>
      <c r="F42" s="278" t="s">
        <v>22</v>
      </c>
      <c r="G42" s="8"/>
      <c r="H42" s="8"/>
      <c r="I42" s="9"/>
      <c r="J42" s="10"/>
      <c r="K42" s="10"/>
      <c r="L42" s="11">
        <f>SUM(K41:L41)</f>
        <v>0</v>
      </c>
      <c r="M42" s="211"/>
      <c r="N42" s="226"/>
    </row>
    <row r="43" spans="1:17" x14ac:dyDescent="0.2">
      <c r="B43" s="252"/>
      <c r="C43" s="252"/>
      <c r="D43" s="252">
        <v>2</v>
      </c>
      <c r="E43" s="252" t="s">
        <v>163</v>
      </c>
      <c r="F43" s="276" t="s">
        <v>22</v>
      </c>
      <c r="G43" s="253"/>
      <c r="H43" s="254"/>
      <c r="I43" s="252"/>
      <c r="J43" s="252"/>
      <c r="K43" s="252"/>
      <c r="L43" s="252"/>
      <c r="M43" s="208">
        <f>SUM(M44,M59,M65,M91,M96,M120,M127,M150,M162,M195,M248,M255)</f>
        <v>0</v>
      </c>
      <c r="N43" s="229"/>
      <c r="O43" s="217"/>
    </row>
    <row r="44" spans="1:17" x14ac:dyDescent="0.2">
      <c r="B44" s="252"/>
      <c r="C44" s="252"/>
      <c r="D44" s="252" t="s">
        <v>28</v>
      </c>
      <c r="E44" s="252" t="s">
        <v>31</v>
      </c>
      <c r="F44" s="276" t="s">
        <v>22</v>
      </c>
      <c r="G44" s="253"/>
      <c r="H44" s="254"/>
      <c r="I44" s="252"/>
      <c r="J44" s="252"/>
      <c r="K44" s="252"/>
      <c r="L44" s="252"/>
      <c r="M44" s="208">
        <f>TRUNC(SUM(M45:M56),2)</f>
        <v>0</v>
      </c>
      <c r="N44" s="229"/>
      <c r="O44" s="217"/>
    </row>
    <row r="45" spans="1:17" ht="22.5" x14ac:dyDescent="0.2">
      <c r="B45" s="199"/>
      <c r="C45" s="198"/>
      <c r="D45" s="198" t="s">
        <v>111</v>
      </c>
      <c r="E45" s="198" t="s">
        <v>164</v>
      </c>
      <c r="F45" s="266" t="s">
        <v>102</v>
      </c>
      <c r="G45" s="200">
        <v>484.52</v>
      </c>
      <c r="H45" s="200">
        <v>0</v>
      </c>
      <c r="I45" s="201">
        <v>0</v>
      </c>
      <c r="J45" s="202">
        <f t="shared" ref="J45:J47" si="14">TRUNC(SUM(H45:I45),2)</f>
        <v>0</v>
      </c>
      <c r="K45" s="202">
        <f t="shared" ref="K45:K47" si="15">TRUNC(G45*H45,2)</f>
        <v>0</v>
      </c>
      <c r="L45" s="202">
        <f t="shared" ref="L45:L47" si="16">TRUNC(G45*I45,2)</f>
        <v>0</v>
      </c>
      <c r="M45" s="209">
        <f t="shared" ref="M45:M47" si="17">TRUNC(SUM(K45,L45),2)</f>
        <v>0</v>
      </c>
      <c r="N45" s="226"/>
    </row>
    <row r="46" spans="1:17" ht="10.9" customHeight="1" x14ac:dyDescent="0.2">
      <c r="A46" s="1"/>
      <c r="B46" s="199"/>
      <c r="C46" s="198"/>
      <c r="D46" s="198" t="s">
        <v>112</v>
      </c>
      <c r="E46" s="198" t="s">
        <v>155</v>
      </c>
      <c r="F46" s="266" t="s">
        <v>102</v>
      </c>
      <c r="G46" s="200">
        <v>333.7</v>
      </c>
      <c r="H46" s="200">
        <v>0</v>
      </c>
      <c r="I46" s="201">
        <v>0</v>
      </c>
      <c r="J46" s="202">
        <f t="shared" si="14"/>
        <v>0</v>
      </c>
      <c r="K46" s="202">
        <f t="shared" si="15"/>
        <v>0</v>
      </c>
      <c r="L46" s="202">
        <f t="shared" si="16"/>
        <v>0</v>
      </c>
      <c r="M46" s="209">
        <f t="shared" si="17"/>
        <v>0</v>
      </c>
      <c r="N46" s="226"/>
      <c r="O46" s="206"/>
      <c r="P46" s="206"/>
      <c r="Q46" s="207"/>
    </row>
    <row r="47" spans="1:17" ht="22.5" x14ac:dyDescent="0.2">
      <c r="A47" s="1"/>
      <c r="B47" s="199"/>
      <c r="C47" s="198"/>
      <c r="D47" s="198" t="s">
        <v>308</v>
      </c>
      <c r="E47" s="198" t="s">
        <v>154</v>
      </c>
      <c r="F47" s="266" t="s">
        <v>102</v>
      </c>
      <c r="G47" s="200">
        <v>16.170000000000002</v>
      </c>
      <c r="H47" s="200">
        <v>0</v>
      </c>
      <c r="I47" s="201">
        <v>0</v>
      </c>
      <c r="J47" s="202">
        <f t="shared" si="14"/>
        <v>0</v>
      </c>
      <c r="K47" s="202">
        <f t="shared" si="15"/>
        <v>0</v>
      </c>
      <c r="L47" s="202">
        <f t="shared" si="16"/>
        <v>0</v>
      </c>
      <c r="M47" s="209">
        <f t="shared" si="17"/>
        <v>0</v>
      </c>
      <c r="N47" s="226"/>
    </row>
    <row r="48" spans="1:17" ht="22.5" x14ac:dyDescent="0.2">
      <c r="A48" s="1"/>
      <c r="B48" s="199"/>
      <c r="C48" s="198"/>
      <c r="D48" s="198" t="s">
        <v>309</v>
      </c>
      <c r="E48" s="198" t="s">
        <v>165</v>
      </c>
      <c r="F48" s="266" t="s">
        <v>149</v>
      </c>
      <c r="G48" s="200">
        <v>37.04</v>
      </c>
      <c r="H48" s="200">
        <v>0</v>
      </c>
      <c r="I48" s="201">
        <v>0</v>
      </c>
      <c r="J48" s="202">
        <f t="shared" ref="J48" si="18">TRUNC(SUM(H48:I48),2)</f>
        <v>0</v>
      </c>
      <c r="K48" s="202">
        <f t="shared" ref="K48" si="19">TRUNC(G48*H48,2)</f>
        <v>0</v>
      </c>
      <c r="L48" s="202">
        <f t="shared" ref="L48" si="20">TRUNC(G48*I48,2)</f>
        <v>0</v>
      </c>
      <c r="M48" s="209">
        <f t="shared" ref="M48" si="21">TRUNC(SUM(K48,L48),2)</f>
        <v>0</v>
      </c>
      <c r="N48" s="226"/>
    </row>
    <row r="49" spans="1:17" x14ac:dyDescent="0.2">
      <c r="A49" s="1"/>
      <c r="B49" s="199"/>
      <c r="C49" s="198"/>
      <c r="D49" s="198" t="s">
        <v>310</v>
      </c>
      <c r="E49" s="198" t="s">
        <v>166</v>
      </c>
      <c r="F49" s="266" t="s">
        <v>102</v>
      </c>
      <c r="G49" s="200">
        <v>8.8000000000000007</v>
      </c>
      <c r="H49" s="200">
        <v>0</v>
      </c>
      <c r="I49" s="201">
        <v>0</v>
      </c>
      <c r="J49" s="202">
        <f t="shared" ref="J49" si="22">TRUNC(SUM(H49:I49),2)</f>
        <v>0</v>
      </c>
      <c r="K49" s="202">
        <f t="shared" ref="K49:K53" si="23">TRUNC(G49*H49,2)</f>
        <v>0</v>
      </c>
      <c r="L49" s="202">
        <f t="shared" ref="L49:L53" si="24">TRUNC(G49*I49,2)</f>
        <v>0</v>
      </c>
      <c r="M49" s="209">
        <f t="shared" ref="M49:M53" si="25">TRUNC(SUM(K49,L49),2)</f>
        <v>0</v>
      </c>
      <c r="N49" s="226"/>
    </row>
    <row r="50" spans="1:17" ht="22.5" x14ac:dyDescent="0.2">
      <c r="B50" s="199"/>
      <c r="C50" s="198"/>
      <c r="D50" s="198" t="s">
        <v>311</v>
      </c>
      <c r="E50" s="198" t="s">
        <v>167</v>
      </c>
      <c r="F50" s="266" t="s">
        <v>102</v>
      </c>
      <c r="G50" s="200">
        <v>217.55</v>
      </c>
      <c r="H50" s="200">
        <v>0</v>
      </c>
      <c r="I50" s="201">
        <v>0</v>
      </c>
      <c r="J50" s="202">
        <f t="shared" ref="J50:J52" si="26">TRUNC(SUM(H50:I50),2)</f>
        <v>0</v>
      </c>
      <c r="K50" s="202">
        <f t="shared" si="23"/>
        <v>0</v>
      </c>
      <c r="L50" s="202">
        <f t="shared" si="24"/>
        <v>0</v>
      </c>
      <c r="M50" s="209">
        <f t="shared" si="25"/>
        <v>0</v>
      </c>
      <c r="N50" s="226"/>
    </row>
    <row r="51" spans="1:17" ht="10.9" customHeight="1" x14ac:dyDescent="0.2">
      <c r="A51" s="1"/>
      <c r="B51" s="199"/>
      <c r="C51" s="198"/>
      <c r="D51" s="198" t="s">
        <v>312</v>
      </c>
      <c r="E51" s="198" t="s">
        <v>148</v>
      </c>
      <c r="F51" s="266" t="s">
        <v>102</v>
      </c>
      <c r="G51" s="200">
        <v>3.26</v>
      </c>
      <c r="H51" s="200">
        <v>0</v>
      </c>
      <c r="I51" s="201">
        <v>0</v>
      </c>
      <c r="J51" s="202">
        <f t="shared" si="26"/>
        <v>0</v>
      </c>
      <c r="K51" s="202">
        <f t="shared" si="23"/>
        <v>0</v>
      </c>
      <c r="L51" s="202">
        <f t="shared" si="24"/>
        <v>0</v>
      </c>
      <c r="M51" s="209">
        <f t="shared" si="25"/>
        <v>0</v>
      </c>
      <c r="N51" s="226"/>
      <c r="O51" s="206"/>
      <c r="P51" s="206"/>
      <c r="Q51" s="207"/>
    </row>
    <row r="52" spans="1:17" x14ac:dyDescent="0.2">
      <c r="A52" s="1"/>
      <c r="B52" s="199"/>
      <c r="C52" s="198"/>
      <c r="D52" s="198" t="s">
        <v>313</v>
      </c>
      <c r="E52" s="198" t="s">
        <v>100</v>
      </c>
      <c r="F52" s="266" t="s">
        <v>102</v>
      </c>
      <c r="G52" s="200">
        <v>9.6</v>
      </c>
      <c r="H52" s="200">
        <v>0</v>
      </c>
      <c r="I52" s="201">
        <v>0</v>
      </c>
      <c r="J52" s="202">
        <f t="shared" si="26"/>
        <v>0</v>
      </c>
      <c r="K52" s="202">
        <f t="shared" si="23"/>
        <v>0</v>
      </c>
      <c r="L52" s="202">
        <f t="shared" si="24"/>
        <v>0</v>
      </c>
      <c r="M52" s="209">
        <f t="shared" si="25"/>
        <v>0</v>
      </c>
      <c r="N52" s="226"/>
    </row>
    <row r="53" spans="1:17" ht="22.5" x14ac:dyDescent="0.2">
      <c r="A53" s="1"/>
      <c r="B53" s="199"/>
      <c r="C53" s="198"/>
      <c r="D53" s="198" t="s">
        <v>314</v>
      </c>
      <c r="E53" s="198" t="s">
        <v>168</v>
      </c>
      <c r="F53" s="266" t="s">
        <v>102</v>
      </c>
      <c r="G53" s="200">
        <v>5.25</v>
      </c>
      <c r="H53" s="200">
        <v>0</v>
      </c>
      <c r="I53" s="201">
        <v>0</v>
      </c>
      <c r="J53" s="202">
        <f t="shared" ref="J53:J54" si="27">TRUNC(SUM(H53:I53),2)</f>
        <v>0</v>
      </c>
      <c r="K53" s="202">
        <f t="shared" si="23"/>
        <v>0</v>
      </c>
      <c r="L53" s="202">
        <f t="shared" si="24"/>
        <v>0</v>
      </c>
      <c r="M53" s="209">
        <f t="shared" si="25"/>
        <v>0</v>
      </c>
      <c r="N53" s="226"/>
    </row>
    <row r="54" spans="1:17" x14ac:dyDescent="0.2">
      <c r="A54" s="1"/>
      <c r="B54" s="199"/>
      <c r="C54" s="198"/>
      <c r="D54" s="198" t="s">
        <v>315</v>
      </c>
      <c r="E54" s="198" t="s">
        <v>101</v>
      </c>
      <c r="F54" s="266" t="s">
        <v>102</v>
      </c>
      <c r="G54" s="200">
        <v>187.24</v>
      </c>
      <c r="H54" s="200">
        <v>0</v>
      </c>
      <c r="I54" s="201">
        <v>0</v>
      </c>
      <c r="J54" s="202">
        <f t="shared" si="27"/>
        <v>0</v>
      </c>
      <c r="K54" s="202">
        <f t="shared" ref="K54:K55" si="28">TRUNC(G54*H54,2)</f>
        <v>0</v>
      </c>
      <c r="L54" s="202">
        <f t="shared" ref="L54:L55" si="29">TRUNC(G54*I54,2)</f>
        <v>0</v>
      </c>
      <c r="M54" s="209">
        <f t="shared" ref="M54:M55" si="30">TRUNC(SUM(K54,L54),2)</f>
        <v>0</v>
      </c>
      <c r="N54" s="226"/>
    </row>
    <row r="55" spans="1:17" x14ac:dyDescent="0.2">
      <c r="A55" s="1"/>
      <c r="B55" s="199"/>
      <c r="C55" s="198"/>
      <c r="D55" s="198" t="s">
        <v>316</v>
      </c>
      <c r="E55" s="198" t="s">
        <v>169</v>
      </c>
      <c r="F55" s="266" t="s">
        <v>103</v>
      </c>
      <c r="G55" s="200">
        <v>118.66</v>
      </c>
      <c r="H55" s="200">
        <v>0</v>
      </c>
      <c r="I55" s="201">
        <v>0</v>
      </c>
      <c r="J55" s="202">
        <f t="shared" ref="J55:J56" si="31">TRUNC(SUM(H55:I55),2)</f>
        <v>0</v>
      </c>
      <c r="K55" s="202">
        <f t="shared" si="28"/>
        <v>0</v>
      </c>
      <c r="L55" s="202">
        <f t="shared" si="29"/>
        <v>0</v>
      </c>
      <c r="M55" s="209">
        <f t="shared" si="30"/>
        <v>0</v>
      </c>
      <c r="N55" s="226"/>
    </row>
    <row r="56" spans="1:17" x14ac:dyDescent="0.2">
      <c r="A56" s="1"/>
      <c r="B56" s="199"/>
      <c r="C56" s="198"/>
      <c r="D56" s="198" t="s">
        <v>317</v>
      </c>
      <c r="E56" s="198" t="s">
        <v>170</v>
      </c>
      <c r="F56" s="266" t="s">
        <v>102</v>
      </c>
      <c r="G56" s="200">
        <v>8.4499999999999993</v>
      </c>
      <c r="H56" s="200">
        <v>0</v>
      </c>
      <c r="I56" s="201">
        <v>0</v>
      </c>
      <c r="J56" s="202">
        <f t="shared" si="31"/>
        <v>0</v>
      </c>
      <c r="K56" s="202">
        <f t="shared" ref="K56" si="32">TRUNC(G56*H56,2)</f>
        <v>0</v>
      </c>
      <c r="L56" s="202">
        <f t="shared" ref="L56" si="33">TRUNC(G56*I56,2)</f>
        <v>0</v>
      </c>
      <c r="M56" s="209">
        <f t="shared" ref="M56" si="34">TRUNC(SUM(K56,L56),2)</f>
        <v>0</v>
      </c>
      <c r="N56" s="226"/>
    </row>
    <row r="57" spans="1:17" x14ac:dyDescent="0.2">
      <c r="B57" s="255"/>
      <c r="C57" s="12"/>
      <c r="D57" s="12"/>
      <c r="E57" s="256" t="s">
        <v>26</v>
      </c>
      <c r="F57" s="277" t="s">
        <v>22</v>
      </c>
      <c r="G57" s="181"/>
      <c r="H57" s="181"/>
      <c r="I57" s="257"/>
      <c r="J57" s="2"/>
      <c r="K57" s="5">
        <f>TRUNC(SUM(K45:K56),2)</f>
        <v>0</v>
      </c>
      <c r="L57" s="5">
        <f>TRUNC(SUM(L45:L56),2)</f>
        <v>0</v>
      </c>
      <c r="M57" s="210"/>
      <c r="N57" s="226"/>
    </row>
    <row r="58" spans="1:17" x14ac:dyDescent="0.2">
      <c r="B58" s="7"/>
      <c r="C58" s="6"/>
      <c r="D58" s="6"/>
      <c r="E58" s="6" t="s">
        <v>22</v>
      </c>
      <c r="F58" s="278" t="s">
        <v>22</v>
      </c>
      <c r="G58" s="8"/>
      <c r="H58" s="8"/>
      <c r="I58" s="9"/>
      <c r="J58" s="10"/>
      <c r="K58" s="10"/>
      <c r="L58" s="11">
        <f>SUM(K57:L57)</f>
        <v>0</v>
      </c>
      <c r="M58" s="211"/>
      <c r="N58" s="226"/>
    </row>
    <row r="59" spans="1:17" x14ac:dyDescent="0.2">
      <c r="B59" s="252"/>
      <c r="C59" s="252"/>
      <c r="D59" s="252" t="s">
        <v>193</v>
      </c>
      <c r="E59" s="252" t="s">
        <v>109</v>
      </c>
      <c r="F59" s="276" t="s">
        <v>22</v>
      </c>
      <c r="G59" s="253"/>
      <c r="H59" s="254"/>
      <c r="I59" s="252"/>
      <c r="J59" s="252"/>
      <c r="K59" s="252"/>
      <c r="L59" s="252"/>
      <c r="M59" s="208">
        <f>TRUNC(SUM(M60:M62),2)</f>
        <v>0</v>
      </c>
      <c r="N59" s="229"/>
    </row>
    <row r="60" spans="1:17" x14ac:dyDescent="0.2">
      <c r="B60" s="199"/>
      <c r="C60" s="198"/>
      <c r="D60" s="267" t="s">
        <v>194</v>
      </c>
      <c r="E60" s="198" t="s">
        <v>30</v>
      </c>
      <c r="F60" s="266" t="s">
        <v>108</v>
      </c>
      <c r="G60" s="262">
        <v>1</v>
      </c>
      <c r="H60" s="262">
        <v>0</v>
      </c>
      <c r="I60" s="263">
        <v>0</v>
      </c>
      <c r="J60" s="264">
        <f>TRUNC(SUM(H60:I60),2)</f>
        <v>0</v>
      </c>
      <c r="K60" s="264">
        <f t="shared" ref="K60:K62" si="35">TRUNC(G60*H60,2)</f>
        <v>0</v>
      </c>
      <c r="L60" s="264">
        <f t="shared" ref="L60:L62" si="36">TRUNC(G60*I60,2)</f>
        <v>0</v>
      </c>
      <c r="M60" s="265">
        <f>TRUNC(SUM(K60,L60),2)</f>
        <v>0</v>
      </c>
      <c r="N60" s="226"/>
    </row>
    <row r="61" spans="1:17" x14ac:dyDescent="0.2">
      <c r="A61" s="1"/>
      <c r="B61" s="199"/>
      <c r="C61" s="198"/>
      <c r="D61" s="267" t="s">
        <v>318</v>
      </c>
      <c r="E61" s="198" t="s">
        <v>110</v>
      </c>
      <c r="F61" s="266" t="s">
        <v>102</v>
      </c>
      <c r="G61" s="262">
        <v>934</v>
      </c>
      <c r="H61" s="262">
        <v>0</v>
      </c>
      <c r="I61" s="263">
        <v>0</v>
      </c>
      <c r="J61" s="264">
        <f t="shared" ref="J61:J62" si="37">TRUNC(SUM(H61:I61),2)</f>
        <v>0</v>
      </c>
      <c r="K61" s="264">
        <f t="shared" si="35"/>
        <v>0</v>
      </c>
      <c r="L61" s="264">
        <f t="shared" si="36"/>
        <v>0</v>
      </c>
      <c r="M61" s="265">
        <f t="shared" ref="M61:M62" si="38">TRUNC(SUM(K61,L61),2)</f>
        <v>0</v>
      </c>
      <c r="N61" s="226"/>
      <c r="O61" s="207"/>
      <c r="P61" s="207"/>
    </row>
    <row r="62" spans="1:17" x14ac:dyDescent="0.2">
      <c r="A62" s="1"/>
      <c r="B62" s="199"/>
      <c r="C62" s="198"/>
      <c r="D62" s="267" t="s">
        <v>319</v>
      </c>
      <c r="E62" s="198" t="s">
        <v>35</v>
      </c>
      <c r="F62" s="266" t="s">
        <v>102</v>
      </c>
      <c r="G62" s="262">
        <v>934</v>
      </c>
      <c r="H62" s="262">
        <v>0</v>
      </c>
      <c r="I62" s="263">
        <v>0</v>
      </c>
      <c r="J62" s="264">
        <f t="shared" si="37"/>
        <v>0</v>
      </c>
      <c r="K62" s="264">
        <f t="shared" si="35"/>
        <v>0</v>
      </c>
      <c r="L62" s="264">
        <f t="shared" si="36"/>
        <v>0</v>
      </c>
      <c r="M62" s="265">
        <f t="shared" si="38"/>
        <v>0</v>
      </c>
      <c r="N62" s="226"/>
      <c r="O62" s="207"/>
      <c r="P62" s="207"/>
    </row>
    <row r="63" spans="1:17" x14ac:dyDescent="0.2">
      <c r="B63" s="255"/>
      <c r="C63" s="12"/>
      <c r="D63" s="12"/>
      <c r="E63" s="256" t="s">
        <v>26</v>
      </c>
      <c r="F63" s="277" t="s">
        <v>22</v>
      </c>
      <c r="G63" s="181"/>
      <c r="H63" s="181"/>
      <c r="I63" s="257"/>
      <c r="J63" s="2"/>
      <c r="K63" s="5">
        <f>TRUNC(SUM(K60:K62),2)</f>
        <v>0</v>
      </c>
      <c r="L63" s="5">
        <f>TRUNC(SUM(L60:L62),2)</f>
        <v>0</v>
      </c>
      <c r="M63" s="210"/>
      <c r="N63" s="226"/>
    </row>
    <row r="64" spans="1:17" x14ac:dyDescent="0.2">
      <c r="B64" s="7"/>
      <c r="C64" s="6"/>
      <c r="D64" s="6"/>
      <c r="E64" s="6" t="s">
        <v>22</v>
      </c>
      <c r="F64" s="278" t="s">
        <v>22</v>
      </c>
      <c r="G64" s="8"/>
      <c r="H64" s="8"/>
      <c r="I64" s="9"/>
      <c r="J64" s="10"/>
      <c r="K64" s="10"/>
      <c r="L64" s="11">
        <f>SUM(K63:L63)</f>
        <v>0</v>
      </c>
      <c r="M64" s="211"/>
      <c r="N64" s="226"/>
    </row>
    <row r="65" spans="1:16" x14ac:dyDescent="0.2">
      <c r="B65" s="252"/>
      <c r="C65" s="252"/>
      <c r="D65" s="252" t="s">
        <v>197</v>
      </c>
      <c r="E65" s="252" t="s">
        <v>115</v>
      </c>
      <c r="F65" s="276" t="s">
        <v>22</v>
      </c>
      <c r="G65" s="253"/>
      <c r="H65" s="254"/>
      <c r="I65" s="252"/>
      <c r="J65" s="252"/>
      <c r="K65" s="252"/>
      <c r="L65" s="252"/>
      <c r="M65" s="208">
        <f>SUM(M66,M86)</f>
        <v>0</v>
      </c>
      <c r="N65" s="229"/>
    </row>
    <row r="66" spans="1:16" x14ac:dyDescent="0.2">
      <c r="B66" s="252"/>
      <c r="C66" s="252"/>
      <c r="D66" s="252" t="s">
        <v>198</v>
      </c>
      <c r="E66" s="252" t="s">
        <v>177</v>
      </c>
      <c r="F66" s="276" t="s">
        <v>22</v>
      </c>
      <c r="G66" s="253"/>
      <c r="H66" s="254"/>
      <c r="I66" s="252"/>
      <c r="J66" s="252"/>
      <c r="K66" s="252"/>
      <c r="L66" s="252"/>
      <c r="M66" s="208">
        <f>TRUNC(SUM(M67:M85),2)</f>
        <v>0</v>
      </c>
      <c r="N66" s="229"/>
    </row>
    <row r="67" spans="1:16" x14ac:dyDescent="0.2">
      <c r="B67" s="199"/>
      <c r="C67" s="198"/>
      <c r="D67" s="267" t="s">
        <v>199</v>
      </c>
      <c r="E67" s="198" t="s">
        <v>178</v>
      </c>
      <c r="F67" s="266" t="s">
        <v>147</v>
      </c>
      <c r="G67" s="262">
        <v>730.66</v>
      </c>
      <c r="H67" s="262">
        <v>0</v>
      </c>
      <c r="I67" s="263">
        <v>0</v>
      </c>
      <c r="J67" s="264">
        <f>TRUNC(SUM(H67:I67),2)</f>
        <v>0</v>
      </c>
      <c r="K67" s="264">
        <f t="shared" ref="K67:K69" si="39">TRUNC(G67*H67,2)</f>
        <v>0</v>
      </c>
      <c r="L67" s="264">
        <f t="shared" ref="L67:L69" si="40">TRUNC(G67*I67,2)</f>
        <v>0</v>
      </c>
      <c r="M67" s="265">
        <f>TRUNC(SUM(K67,L67),2)</f>
        <v>0</v>
      </c>
      <c r="N67" s="226"/>
    </row>
    <row r="68" spans="1:16" x14ac:dyDescent="0.2">
      <c r="A68" s="1"/>
      <c r="B68" s="199"/>
      <c r="C68" s="198"/>
      <c r="D68" s="267" t="s">
        <v>200</v>
      </c>
      <c r="E68" s="198" t="s">
        <v>179</v>
      </c>
      <c r="F68" s="266" t="s">
        <v>147</v>
      </c>
      <c r="G68" s="262">
        <v>1577.22</v>
      </c>
      <c r="H68" s="262">
        <v>0</v>
      </c>
      <c r="I68" s="263">
        <v>0</v>
      </c>
      <c r="J68" s="264">
        <f t="shared" ref="J68:J69" si="41">TRUNC(SUM(H68:I68),2)</f>
        <v>0</v>
      </c>
      <c r="K68" s="264">
        <f t="shared" si="39"/>
        <v>0</v>
      </c>
      <c r="L68" s="264">
        <f t="shared" si="40"/>
        <v>0</v>
      </c>
      <c r="M68" s="265">
        <f t="shared" ref="M68:M69" si="42">TRUNC(SUM(K68,L68),2)</f>
        <v>0</v>
      </c>
      <c r="N68" s="226"/>
      <c r="O68" s="207"/>
      <c r="P68" s="207"/>
    </row>
    <row r="69" spans="1:16" x14ac:dyDescent="0.2">
      <c r="A69" s="1"/>
      <c r="B69" s="199"/>
      <c r="C69" s="198"/>
      <c r="D69" s="267" t="s">
        <v>201</v>
      </c>
      <c r="E69" s="198" t="s">
        <v>834</v>
      </c>
      <c r="F69" s="266" t="s">
        <v>147</v>
      </c>
      <c r="G69" s="262">
        <v>1768.47</v>
      </c>
      <c r="H69" s="262">
        <v>0</v>
      </c>
      <c r="I69" s="263">
        <v>0</v>
      </c>
      <c r="J69" s="264">
        <f t="shared" si="41"/>
        <v>0</v>
      </c>
      <c r="K69" s="264">
        <f t="shared" si="39"/>
        <v>0</v>
      </c>
      <c r="L69" s="264">
        <f t="shared" si="40"/>
        <v>0</v>
      </c>
      <c r="M69" s="265">
        <f t="shared" si="42"/>
        <v>0</v>
      </c>
      <c r="N69" s="226"/>
      <c r="O69" s="207"/>
      <c r="P69" s="207"/>
    </row>
    <row r="70" spans="1:16" ht="22.5" x14ac:dyDescent="0.2">
      <c r="B70" s="199"/>
      <c r="C70" s="198"/>
      <c r="D70" s="267" t="s">
        <v>320</v>
      </c>
      <c r="E70" s="198" t="s">
        <v>180</v>
      </c>
      <c r="F70" s="266" t="s">
        <v>147</v>
      </c>
      <c r="G70" s="262">
        <v>3.46</v>
      </c>
      <c r="H70" s="262">
        <v>0</v>
      </c>
      <c r="I70" s="263">
        <v>0</v>
      </c>
      <c r="J70" s="264">
        <f>TRUNC(SUM(H70:I70),2)</f>
        <v>0</v>
      </c>
      <c r="K70" s="264">
        <f t="shared" ref="K70:K71" si="43">TRUNC(G70*H70,2)</f>
        <v>0</v>
      </c>
      <c r="L70" s="264">
        <f t="shared" ref="L70:L71" si="44">TRUNC(G70*I70,2)</f>
        <v>0</v>
      </c>
      <c r="M70" s="265">
        <f>TRUNC(SUM(K70,L70),2)</f>
        <v>0</v>
      </c>
      <c r="N70" s="226"/>
    </row>
    <row r="71" spans="1:16" ht="22.5" x14ac:dyDescent="0.2">
      <c r="A71" s="1"/>
      <c r="B71" s="199"/>
      <c r="C71" s="198"/>
      <c r="D71" s="267" t="s">
        <v>321</v>
      </c>
      <c r="E71" s="198" t="s">
        <v>181</v>
      </c>
      <c r="F71" s="266" t="s">
        <v>147</v>
      </c>
      <c r="G71" s="262">
        <v>837.47</v>
      </c>
      <c r="H71" s="262">
        <v>0</v>
      </c>
      <c r="I71" s="263">
        <v>0</v>
      </c>
      <c r="J71" s="264">
        <f t="shared" ref="J71" si="45">TRUNC(SUM(H71:I71),2)</f>
        <v>0</v>
      </c>
      <c r="K71" s="264">
        <f t="shared" si="43"/>
        <v>0</v>
      </c>
      <c r="L71" s="264">
        <f t="shared" si="44"/>
        <v>0</v>
      </c>
      <c r="M71" s="265">
        <f t="shared" ref="M71" si="46">TRUNC(SUM(K71,L71),2)</f>
        <v>0</v>
      </c>
      <c r="N71" s="226"/>
      <c r="O71" s="207"/>
      <c r="P71" s="207"/>
    </row>
    <row r="72" spans="1:16" ht="22.5" x14ac:dyDescent="0.2">
      <c r="A72" s="1"/>
      <c r="B72" s="199"/>
      <c r="C72" s="198"/>
      <c r="D72" s="267" t="s">
        <v>322</v>
      </c>
      <c r="E72" s="198" t="s">
        <v>182</v>
      </c>
      <c r="F72" s="266" t="s">
        <v>147</v>
      </c>
      <c r="G72" s="262">
        <v>4.0199999999999996</v>
      </c>
      <c r="H72" s="262">
        <v>0</v>
      </c>
      <c r="I72" s="263">
        <v>0</v>
      </c>
      <c r="J72" s="264">
        <f t="shared" ref="J72" si="47">TRUNC(SUM(H72:I72),2)</f>
        <v>0</v>
      </c>
      <c r="K72" s="264">
        <f t="shared" ref="K72:K77" si="48">TRUNC(G72*H72,2)</f>
        <v>0</v>
      </c>
      <c r="L72" s="264">
        <f t="shared" ref="L72:L77" si="49">TRUNC(G72*I72,2)</f>
        <v>0</v>
      </c>
      <c r="M72" s="265">
        <f t="shared" ref="M72" si="50">TRUNC(SUM(K72,L72),2)</f>
        <v>0</v>
      </c>
      <c r="N72" s="226"/>
      <c r="O72" s="207"/>
      <c r="P72" s="207"/>
    </row>
    <row r="73" spans="1:16" ht="22.5" x14ac:dyDescent="0.2">
      <c r="B73" s="199"/>
      <c r="C73" s="198"/>
      <c r="D73" s="267" t="s">
        <v>323</v>
      </c>
      <c r="E73" s="198" t="s">
        <v>183</v>
      </c>
      <c r="F73" s="266" t="s">
        <v>147</v>
      </c>
      <c r="G73" s="262">
        <v>849.61</v>
      </c>
      <c r="H73" s="262">
        <v>0</v>
      </c>
      <c r="I73" s="263">
        <v>0</v>
      </c>
      <c r="J73" s="264">
        <f>TRUNC(SUM(H73:I73),2)</f>
        <v>0</v>
      </c>
      <c r="K73" s="264">
        <f t="shared" si="48"/>
        <v>0</v>
      </c>
      <c r="L73" s="264">
        <f t="shared" si="49"/>
        <v>0</v>
      </c>
      <c r="M73" s="265">
        <f>TRUNC(SUM(K73,L73),2)</f>
        <v>0</v>
      </c>
      <c r="N73" s="226"/>
    </row>
    <row r="74" spans="1:16" x14ac:dyDescent="0.2">
      <c r="A74" s="1"/>
      <c r="B74" s="199"/>
      <c r="C74" s="198"/>
      <c r="D74" s="267" t="s">
        <v>324</v>
      </c>
      <c r="E74" s="198" t="s">
        <v>184</v>
      </c>
      <c r="F74" s="266" t="s">
        <v>147</v>
      </c>
      <c r="G74" s="262">
        <v>127</v>
      </c>
      <c r="H74" s="262">
        <v>0</v>
      </c>
      <c r="I74" s="263">
        <v>0</v>
      </c>
      <c r="J74" s="264">
        <f t="shared" ref="J74:J75" si="51">TRUNC(SUM(H74:I74),2)</f>
        <v>0</v>
      </c>
      <c r="K74" s="264">
        <f t="shared" si="48"/>
        <v>0</v>
      </c>
      <c r="L74" s="264">
        <f t="shared" si="49"/>
        <v>0</v>
      </c>
      <c r="M74" s="265">
        <f t="shared" ref="M74:M75" si="52">TRUNC(SUM(K74,L74),2)</f>
        <v>0</v>
      </c>
      <c r="N74" s="226"/>
      <c r="O74" s="207"/>
      <c r="P74" s="207"/>
    </row>
    <row r="75" spans="1:16" ht="22.5" x14ac:dyDescent="0.2">
      <c r="A75" s="1"/>
      <c r="B75" s="199"/>
      <c r="C75" s="198"/>
      <c r="D75" s="267" t="s">
        <v>325</v>
      </c>
      <c r="E75" s="198" t="s">
        <v>185</v>
      </c>
      <c r="F75" s="266" t="s">
        <v>147</v>
      </c>
      <c r="G75" s="262">
        <v>25.89</v>
      </c>
      <c r="H75" s="262">
        <v>0</v>
      </c>
      <c r="I75" s="263">
        <v>0</v>
      </c>
      <c r="J75" s="264">
        <f t="shared" si="51"/>
        <v>0</v>
      </c>
      <c r="K75" s="264">
        <f t="shared" si="48"/>
        <v>0</v>
      </c>
      <c r="L75" s="264">
        <f t="shared" si="49"/>
        <v>0</v>
      </c>
      <c r="M75" s="265">
        <f t="shared" si="52"/>
        <v>0</v>
      </c>
      <c r="N75" s="226"/>
      <c r="O75" s="207"/>
      <c r="P75" s="207"/>
    </row>
    <row r="76" spans="1:16" ht="22.5" x14ac:dyDescent="0.2">
      <c r="B76" s="199"/>
      <c r="C76" s="198"/>
      <c r="D76" s="267" t="s">
        <v>326</v>
      </c>
      <c r="E76" s="198" t="s">
        <v>835</v>
      </c>
      <c r="F76" s="266" t="s">
        <v>147</v>
      </c>
      <c r="G76" s="262">
        <v>111.9</v>
      </c>
      <c r="H76" s="262">
        <v>0</v>
      </c>
      <c r="I76" s="263">
        <v>0</v>
      </c>
      <c r="J76" s="264">
        <f>TRUNC(SUM(H76:I76),2)</f>
        <v>0</v>
      </c>
      <c r="K76" s="264">
        <f t="shared" si="48"/>
        <v>0</v>
      </c>
      <c r="L76" s="264">
        <f t="shared" si="49"/>
        <v>0</v>
      </c>
      <c r="M76" s="265">
        <f>TRUNC(SUM(K76,L76),2)</f>
        <v>0</v>
      </c>
      <c r="N76" s="226"/>
    </row>
    <row r="77" spans="1:16" ht="22.5" x14ac:dyDescent="0.2">
      <c r="A77" s="1"/>
      <c r="B77" s="199"/>
      <c r="C77" s="198"/>
      <c r="D77" s="267" t="s">
        <v>327</v>
      </c>
      <c r="E77" s="198" t="s">
        <v>836</v>
      </c>
      <c r="F77" s="266" t="s">
        <v>147</v>
      </c>
      <c r="G77" s="262">
        <v>56.8</v>
      </c>
      <c r="H77" s="262">
        <v>0</v>
      </c>
      <c r="I77" s="263">
        <v>0</v>
      </c>
      <c r="J77" s="264">
        <f t="shared" ref="J77:J82" si="53">TRUNC(SUM(H77:I77),2)</f>
        <v>0</v>
      </c>
      <c r="K77" s="264">
        <f t="shared" si="48"/>
        <v>0</v>
      </c>
      <c r="L77" s="264">
        <f t="shared" si="49"/>
        <v>0</v>
      </c>
      <c r="M77" s="265">
        <f t="shared" ref="M77:M82" si="54">TRUNC(SUM(K77,L77),2)</f>
        <v>0</v>
      </c>
      <c r="N77" s="226"/>
      <c r="O77" s="207"/>
      <c r="P77" s="207"/>
    </row>
    <row r="78" spans="1:16" x14ac:dyDescent="0.2">
      <c r="A78" s="1"/>
      <c r="B78" s="199"/>
      <c r="C78" s="198"/>
      <c r="D78" s="267" t="s">
        <v>328</v>
      </c>
      <c r="E78" s="198" t="s">
        <v>837</v>
      </c>
      <c r="F78" s="266" t="s">
        <v>838</v>
      </c>
      <c r="G78" s="262">
        <v>84</v>
      </c>
      <c r="H78" s="262">
        <v>0</v>
      </c>
      <c r="I78" s="263">
        <v>0</v>
      </c>
      <c r="J78" s="264">
        <f t="shared" si="53"/>
        <v>0</v>
      </c>
      <c r="K78" s="264">
        <f t="shared" ref="K78:K84" si="55">TRUNC(G78*H78,2)</f>
        <v>0</v>
      </c>
      <c r="L78" s="264">
        <f t="shared" ref="L78:L84" si="56">TRUNC(G78*I78,2)</f>
        <v>0</v>
      </c>
      <c r="M78" s="265">
        <f t="shared" si="54"/>
        <v>0</v>
      </c>
      <c r="N78" s="226"/>
      <c r="O78" s="207"/>
      <c r="P78" s="207"/>
    </row>
    <row r="79" spans="1:16" x14ac:dyDescent="0.2">
      <c r="A79" s="1"/>
      <c r="B79" s="199"/>
      <c r="C79" s="198"/>
      <c r="D79" s="267" t="s">
        <v>329</v>
      </c>
      <c r="E79" s="198" t="s">
        <v>186</v>
      </c>
      <c r="F79" s="266" t="s">
        <v>105</v>
      </c>
      <c r="G79" s="262">
        <v>968</v>
      </c>
      <c r="H79" s="262">
        <v>0</v>
      </c>
      <c r="I79" s="263">
        <v>0</v>
      </c>
      <c r="J79" s="264">
        <f t="shared" ref="J79" si="57">TRUNC(SUM(H79:I79),2)</f>
        <v>0</v>
      </c>
      <c r="K79" s="264">
        <f t="shared" ref="K79:K81" si="58">TRUNC(G79*H79,2)</f>
        <v>0</v>
      </c>
      <c r="L79" s="264">
        <f t="shared" ref="L79:L81" si="59">TRUNC(G79*I79,2)</f>
        <v>0</v>
      </c>
      <c r="M79" s="265">
        <f t="shared" ref="M79" si="60">TRUNC(SUM(K79,L79),2)</f>
        <v>0</v>
      </c>
      <c r="N79" s="226"/>
      <c r="O79" s="207"/>
      <c r="P79" s="207"/>
    </row>
    <row r="80" spans="1:16" x14ac:dyDescent="0.2">
      <c r="B80" s="199"/>
      <c r="C80" s="198"/>
      <c r="D80" s="267" t="s">
        <v>330</v>
      </c>
      <c r="E80" s="198" t="s">
        <v>187</v>
      </c>
      <c r="F80" s="266" t="s">
        <v>105</v>
      </c>
      <c r="G80" s="262">
        <v>34</v>
      </c>
      <c r="H80" s="262">
        <v>0</v>
      </c>
      <c r="I80" s="263">
        <v>0</v>
      </c>
      <c r="J80" s="264">
        <f>TRUNC(SUM(H80:I80),2)</f>
        <v>0</v>
      </c>
      <c r="K80" s="264">
        <f t="shared" si="58"/>
        <v>0</v>
      </c>
      <c r="L80" s="264">
        <f t="shared" si="59"/>
        <v>0</v>
      </c>
      <c r="M80" s="265">
        <f>TRUNC(SUM(K80,L80),2)</f>
        <v>0</v>
      </c>
      <c r="N80" s="226"/>
    </row>
    <row r="81" spans="1:20" x14ac:dyDescent="0.2">
      <c r="A81" s="1"/>
      <c r="B81" s="199"/>
      <c r="C81" s="198"/>
      <c r="D81" s="267" t="s">
        <v>331</v>
      </c>
      <c r="E81" s="198" t="s">
        <v>188</v>
      </c>
      <c r="F81" s="266" t="s">
        <v>105</v>
      </c>
      <c r="G81" s="262">
        <v>1445</v>
      </c>
      <c r="H81" s="262">
        <v>0</v>
      </c>
      <c r="I81" s="263">
        <v>0</v>
      </c>
      <c r="J81" s="264">
        <f t="shared" ref="J81" si="61">TRUNC(SUM(H81:I81),2)</f>
        <v>0</v>
      </c>
      <c r="K81" s="264">
        <f t="shared" si="58"/>
        <v>0</v>
      </c>
      <c r="L81" s="264">
        <f t="shared" si="59"/>
        <v>0</v>
      </c>
      <c r="M81" s="265">
        <f t="shared" ref="M81" si="62">TRUNC(SUM(K81,L81),2)</f>
        <v>0</v>
      </c>
      <c r="N81" s="226"/>
      <c r="O81" s="207"/>
      <c r="P81" s="207"/>
    </row>
    <row r="82" spans="1:20" x14ac:dyDescent="0.2">
      <c r="A82" s="1"/>
      <c r="B82" s="199"/>
      <c r="C82" s="198"/>
      <c r="D82" s="267" t="s">
        <v>332</v>
      </c>
      <c r="E82" s="198" t="s">
        <v>189</v>
      </c>
      <c r="F82" s="266" t="s">
        <v>105</v>
      </c>
      <c r="G82" s="262">
        <v>513</v>
      </c>
      <c r="H82" s="262">
        <v>0</v>
      </c>
      <c r="I82" s="263">
        <v>0</v>
      </c>
      <c r="J82" s="264">
        <f t="shared" si="53"/>
        <v>0</v>
      </c>
      <c r="K82" s="264">
        <f t="shared" si="55"/>
        <v>0</v>
      </c>
      <c r="L82" s="264">
        <f t="shared" si="56"/>
        <v>0</v>
      </c>
      <c r="M82" s="265">
        <f t="shared" si="54"/>
        <v>0</v>
      </c>
      <c r="N82" s="226"/>
      <c r="O82" s="207"/>
      <c r="P82" s="207"/>
    </row>
    <row r="83" spans="1:20" ht="22.5" x14ac:dyDescent="0.2">
      <c r="B83" s="199"/>
      <c r="C83" s="198"/>
      <c r="D83" s="267" t="s">
        <v>831</v>
      </c>
      <c r="E83" s="198" t="s">
        <v>190</v>
      </c>
      <c r="F83" s="266" t="s">
        <v>103</v>
      </c>
      <c r="G83" s="262">
        <v>131.80000000000001</v>
      </c>
      <c r="H83" s="262">
        <v>0</v>
      </c>
      <c r="I83" s="263">
        <v>0</v>
      </c>
      <c r="J83" s="264">
        <f>TRUNC(SUM(H83:I83),2)</f>
        <v>0</v>
      </c>
      <c r="K83" s="264">
        <f t="shared" si="55"/>
        <v>0</v>
      </c>
      <c r="L83" s="264">
        <f t="shared" si="56"/>
        <v>0</v>
      </c>
      <c r="M83" s="265">
        <f>TRUNC(SUM(K83,L83),2)</f>
        <v>0</v>
      </c>
      <c r="N83" s="226"/>
    </row>
    <row r="84" spans="1:20" x14ac:dyDescent="0.2">
      <c r="A84" s="1"/>
      <c r="B84" s="199"/>
      <c r="C84" s="198"/>
      <c r="D84" s="267" t="s">
        <v>832</v>
      </c>
      <c r="E84" s="198" t="s">
        <v>839</v>
      </c>
      <c r="F84" s="266" t="s">
        <v>103</v>
      </c>
      <c r="G84" s="262">
        <v>12.4</v>
      </c>
      <c r="H84" s="262">
        <v>0</v>
      </c>
      <c r="I84" s="263">
        <v>0</v>
      </c>
      <c r="J84" s="264">
        <f t="shared" ref="J84:J85" si="63">TRUNC(SUM(H84:I84),2)</f>
        <v>0</v>
      </c>
      <c r="K84" s="264">
        <f t="shared" si="55"/>
        <v>0</v>
      </c>
      <c r="L84" s="264">
        <f t="shared" si="56"/>
        <v>0</v>
      </c>
      <c r="M84" s="265">
        <f t="shared" ref="M84:M85" si="64">TRUNC(SUM(K84,L84),2)</f>
        <v>0</v>
      </c>
      <c r="N84" s="226"/>
      <c r="O84" s="207"/>
      <c r="P84" s="207"/>
    </row>
    <row r="85" spans="1:20" ht="22.5" x14ac:dyDescent="0.2">
      <c r="A85" s="1"/>
      <c r="B85" s="199"/>
      <c r="C85" s="198"/>
      <c r="D85" s="267" t="s">
        <v>833</v>
      </c>
      <c r="E85" s="198" t="s">
        <v>840</v>
      </c>
      <c r="F85" s="266" t="s">
        <v>147</v>
      </c>
      <c r="G85" s="262">
        <v>18.04</v>
      </c>
      <c r="H85" s="262">
        <v>0</v>
      </c>
      <c r="I85" s="263">
        <v>0</v>
      </c>
      <c r="J85" s="264">
        <f t="shared" si="63"/>
        <v>0</v>
      </c>
      <c r="K85" s="264">
        <f t="shared" ref="K85" si="65">TRUNC(G85*H85,2)</f>
        <v>0</v>
      </c>
      <c r="L85" s="264">
        <f t="shared" ref="L85" si="66">TRUNC(G85*I85,2)</f>
        <v>0</v>
      </c>
      <c r="M85" s="265">
        <f t="shared" si="64"/>
        <v>0</v>
      </c>
      <c r="N85" s="226"/>
      <c r="O85" s="207"/>
      <c r="P85" s="207"/>
    </row>
    <row r="86" spans="1:20" x14ac:dyDescent="0.2">
      <c r="B86" s="252"/>
      <c r="C86" s="252"/>
      <c r="D86" s="252" t="s">
        <v>303</v>
      </c>
      <c r="E86" s="252" t="s">
        <v>191</v>
      </c>
      <c r="F86" s="276" t="s">
        <v>22</v>
      </c>
      <c r="G86" s="253"/>
      <c r="H86" s="254"/>
      <c r="I86" s="252"/>
      <c r="J86" s="252"/>
      <c r="K86" s="252"/>
      <c r="L86" s="252"/>
      <c r="M86" s="208">
        <f>SUM(M87,M285)</f>
        <v>0</v>
      </c>
      <c r="N86" s="229"/>
    </row>
    <row r="87" spans="1:20" x14ac:dyDescent="0.2">
      <c r="B87" s="252"/>
      <c r="C87" s="252"/>
      <c r="D87" s="252" t="s">
        <v>304</v>
      </c>
      <c r="E87" s="252" t="s">
        <v>334</v>
      </c>
      <c r="F87" s="276" t="s">
        <v>22</v>
      </c>
      <c r="G87" s="253"/>
      <c r="H87" s="254"/>
      <c r="I87" s="252"/>
      <c r="J87" s="252"/>
      <c r="K87" s="252"/>
      <c r="L87" s="252"/>
      <c r="M87" s="208">
        <f>TRUNC(SUM(M88:M88),2)</f>
        <v>0</v>
      </c>
      <c r="N87" s="229"/>
    </row>
    <row r="88" spans="1:20" x14ac:dyDescent="0.2">
      <c r="B88" s="199"/>
      <c r="C88" s="198"/>
      <c r="D88" s="267" t="s">
        <v>333</v>
      </c>
      <c r="E88" s="198" t="s">
        <v>192</v>
      </c>
      <c r="F88" s="266" t="s">
        <v>102</v>
      </c>
      <c r="G88" s="306">
        <v>64.37</v>
      </c>
      <c r="H88" s="262">
        <v>0</v>
      </c>
      <c r="I88" s="263">
        <v>0</v>
      </c>
      <c r="J88" s="264">
        <f>TRUNC(SUM(H88:I88),2)</f>
        <v>0</v>
      </c>
      <c r="K88" s="264">
        <f t="shared" ref="K88" si="67">TRUNC(G88*H88,2)</f>
        <v>0</v>
      </c>
      <c r="L88" s="264">
        <f t="shared" ref="L88" si="68">TRUNC(G88*I88,2)</f>
        <v>0</v>
      </c>
      <c r="M88" s="265">
        <f>TRUNC(SUM(K88,L88),2)</f>
        <v>0</v>
      </c>
      <c r="N88" s="226"/>
    </row>
    <row r="89" spans="1:20" x14ac:dyDescent="0.2">
      <c r="B89" s="255"/>
      <c r="C89" s="12"/>
      <c r="D89" s="12"/>
      <c r="E89" s="256" t="s">
        <v>26</v>
      </c>
      <c r="F89" s="277" t="s">
        <v>22</v>
      </c>
      <c r="G89" s="181"/>
      <c r="H89" s="181"/>
      <c r="I89" s="257"/>
      <c r="J89" s="2"/>
      <c r="K89" s="5">
        <f>TRUNC(SUM(K67:K88),2)</f>
        <v>0</v>
      </c>
      <c r="L89" s="5">
        <f>TRUNC(SUM(L67:L88),2)</f>
        <v>0</v>
      </c>
      <c r="M89" s="210"/>
      <c r="N89" s="226"/>
    </row>
    <row r="90" spans="1:20" x14ac:dyDescent="0.2">
      <c r="B90" s="7"/>
      <c r="C90" s="6"/>
      <c r="D90" s="6"/>
      <c r="E90" s="6" t="s">
        <v>22</v>
      </c>
      <c r="F90" s="278" t="s">
        <v>22</v>
      </c>
      <c r="G90" s="8"/>
      <c r="H90" s="8"/>
      <c r="I90" s="9"/>
      <c r="J90" s="10"/>
      <c r="K90" s="10"/>
      <c r="L90" s="11">
        <f>SUM(K89:L89)</f>
        <v>0</v>
      </c>
      <c r="M90" s="211"/>
      <c r="N90" s="226"/>
    </row>
    <row r="91" spans="1:20" x14ac:dyDescent="0.2">
      <c r="B91" s="252"/>
      <c r="C91" s="252"/>
      <c r="D91" s="252" t="s">
        <v>216</v>
      </c>
      <c r="E91" s="252" t="s">
        <v>116</v>
      </c>
      <c r="F91" s="276" t="s">
        <v>22</v>
      </c>
      <c r="G91" s="253"/>
      <c r="H91" s="254"/>
      <c r="I91" s="252"/>
      <c r="J91" s="252"/>
      <c r="K91" s="252"/>
      <c r="L91" s="252"/>
      <c r="M91" s="208">
        <f>SUM(M92)</f>
        <v>0</v>
      </c>
      <c r="N91" s="229"/>
    </row>
    <row r="92" spans="1:20" x14ac:dyDescent="0.2">
      <c r="B92" s="252"/>
      <c r="C92" s="252"/>
      <c r="D92" s="254" t="s">
        <v>217</v>
      </c>
      <c r="E92" s="252" t="s">
        <v>195</v>
      </c>
      <c r="F92" s="276" t="s">
        <v>22</v>
      </c>
      <c r="G92" s="253"/>
      <c r="H92" s="254"/>
      <c r="I92" s="252"/>
      <c r="J92" s="252"/>
      <c r="K92" s="252"/>
      <c r="L92" s="252"/>
      <c r="M92" s="208">
        <f>TRUNC(SUM(M93:M93),2)</f>
        <v>0</v>
      </c>
      <c r="N92" s="229"/>
    </row>
    <row r="93" spans="1:20" ht="33.75" x14ac:dyDescent="0.2">
      <c r="B93" s="199"/>
      <c r="C93" s="198"/>
      <c r="D93" s="204" t="s">
        <v>218</v>
      </c>
      <c r="E93" s="198" t="s">
        <v>196</v>
      </c>
      <c r="F93" s="266" t="s">
        <v>102</v>
      </c>
      <c r="G93" s="262">
        <v>50.18</v>
      </c>
      <c r="H93" s="262">
        <v>0</v>
      </c>
      <c r="I93" s="263">
        <v>0</v>
      </c>
      <c r="J93" s="264">
        <f t="shared" ref="J93" si="69">TRUNC(SUM(H93:I93),2)</f>
        <v>0</v>
      </c>
      <c r="K93" s="264">
        <f t="shared" ref="K93" si="70">TRUNC(G93*H93,2)</f>
        <v>0</v>
      </c>
      <c r="L93" s="264">
        <f t="shared" ref="L93" si="71">TRUNC(G93*I93,2)</f>
        <v>0</v>
      </c>
      <c r="M93" s="265">
        <f t="shared" ref="M93" si="72">TRUNC(SUM(K93,L93),2)</f>
        <v>0</v>
      </c>
      <c r="N93" s="226"/>
      <c r="T93" s="241"/>
    </row>
    <row r="94" spans="1:20" x14ac:dyDescent="0.2">
      <c r="B94" s="255"/>
      <c r="C94" s="12"/>
      <c r="D94" s="12"/>
      <c r="E94" s="256" t="s">
        <v>26</v>
      </c>
      <c r="F94" s="277" t="s">
        <v>22</v>
      </c>
      <c r="G94" s="181"/>
      <c r="H94" s="181"/>
      <c r="I94" s="257"/>
      <c r="J94" s="2"/>
      <c r="K94" s="5">
        <f>TRUNC(SUM(K93:K93),2)</f>
        <v>0</v>
      </c>
      <c r="L94" s="5">
        <f>TRUNC(SUM(L93:L93),2)</f>
        <v>0</v>
      </c>
      <c r="M94" s="210"/>
      <c r="N94" s="226"/>
    </row>
    <row r="95" spans="1:20" x14ac:dyDescent="0.2">
      <c r="B95" s="7"/>
      <c r="C95" s="6"/>
      <c r="D95" s="6"/>
      <c r="E95" s="6" t="s">
        <v>22</v>
      </c>
      <c r="F95" s="278" t="s">
        <v>22</v>
      </c>
      <c r="G95" s="8"/>
      <c r="H95" s="8"/>
      <c r="I95" s="9"/>
      <c r="J95" s="10"/>
      <c r="K95" s="10"/>
      <c r="L95" s="11">
        <f>SUM(K94:L94)</f>
        <v>0</v>
      </c>
      <c r="M95" s="211"/>
      <c r="N95" s="226"/>
    </row>
    <row r="96" spans="1:20" x14ac:dyDescent="0.2">
      <c r="B96" s="252"/>
      <c r="C96" s="252"/>
      <c r="D96" s="252" t="s">
        <v>223</v>
      </c>
      <c r="E96" s="252" t="s">
        <v>32</v>
      </c>
      <c r="F96" s="276" t="s">
        <v>22</v>
      </c>
      <c r="G96" s="253"/>
      <c r="H96" s="254"/>
      <c r="I96" s="252"/>
      <c r="J96" s="252"/>
      <c r="K96" s="252"/>
      <c r="L96" s="252"/>
      <c r="M96" s="208">
        <f>SUM(M97+M100,M116)</f>
        <v>0</v>
      </c>
      <c r="N96" s="229"/>
    </row>
    <row r="97" spans="2:20" x14ac:dyDescent="0.2">
      <c r="B97" s="252"/>
      <c r="C97" s="252"/>
      <c r="D97" s="254" t="s">
        <v>224</v>
      </c>
      <c r="E97" s="252" t="s">
        <v>118</v>
      </c>
      <c r="F97" s="276"/>
      <c r="G97" s="253"/>
      <c r="H97" s="254"/>
      <c r="I97" s="252"/>
      <c r="J97" s="252"/>
      <c r="K97" s="252"/>
      <c r="L97" s="252"/>
      <c r="M97" s="208">
        <f>TRUNC(SUM(M98:M99),2)</f>
        <v>0</v>
      </c>
      <c r="N97" s="229"/>
      <c r="T97" s="241"/>
    </row>
    <row r="98" spans="2:20" ht="28.9" customHeight="1" x14ac:dyDescent="0.2">
      <c r="B98" s="199"/>
      <c r="C98" s="198"/>
      <c r="D98" s="268" t="s">
        <v>225</v>
      </c>
      <c r="E98" s="267" t="s">
        <v>841</v>
      </c>
      <c r="F98" s="266" t="s">
        <v>105</v>
      </c>
      <c r="G98" s="262">
        <v>2</v>
      </c>
      <c r="H98" s="262">
        <v>0</v>
      </c>
      <c r="I98" s="263">
        <v>0</v>
      </c>
      <c r="J98" s="264">
        <f t="shared" ref="J98" si="73">TRUNC(SUM(H98:I98),2)</f>
        <v>0</v>
      </c>
      <c r="K98" s="264">
        <f t="shared" ref="K98:K99" si="74">TRUNC(G98*H98,2)</f>
        <v>0</v>
      </c>
      <c r="L98" s="264">
        <f t="shared" ref="L98:L99" si="75">TRUNC(G98*I98,2)</f>
        <v>0</v>
      </c>
      <c r="M98" s="265">
        <f t="shared" ref="M98:M99" si="76">TRUNC(SUM(K98,L98),2)</f>
        <v>0</v>
      </c>
      <c r="N98" s="226"/>
      <c r="T98" s="241"/>
    </row>
    <row r="99" spans="2:20" ht="22.5" x14ac:dyDescent="0.2">
      <c r="B99" s="199"/>
      <c r="C99" s="198"/>
      <c r="D99" s="268" t="s">
        <v>226</v>
      </c>
      <c r="E99" s="267" t="s">
        <v>842</v>
      </c>
      <c r="F99" s="266" t="s">
        <v>102</v>
      </c>
      <c r="G99" s="262">
        <v>3.78</v>
      </c>
      <c r="H99" s="262">
        <v>0</v>
      </c>
      <c r="I99" s="263">
        <v>0</v>
      </c>
      <c r="J99" s="264">
        <f t="shared" ref="J99" si="77">TRUNC(SUM(H99:I99),2)</f>
        <v>0</v>
      </c>
      <c r="K99" s="264">
        <f t="shared" si="74"/>
        <v>0</v>
      </c>
      <c r="L99" s="264">
        <f t="shared" si="75"/>
        <v>0</v>
      </c>
      <c r="M99" s="265">
        <f t="shared" si="76"/>
        <v>0</v>
      </c>
      <c r="N99" s="226"/>
      <c r="T99" s="241"/>
    </row>
    <row r="100" spans="2:20" x14ac:dyDescent="0.2">
      <c r="B100" s="252"/>
      <c r="C100" s="252"/>
      <c r="D100" s="254" t="s">
        <v>228</v>
      </c>
      <c r="E100" s="252" t="s">
        <v>202</v>
      </c>
      <c r="F100" s="276"/>
      <c r="G100" s="253"/>
      <c r="H100" s="254"/>
      <c r="I100" s="252"/>
      <c r="J100" s="252"/>
      <c r="K100" s="252"/>
      <c r="L100" s="252"/>
      <c r="M100" s="208">
        <f>TRUNC(SUM(M101:M115),2)</f>
        <v>0</v>
      </c>
      <c r="N100" s="229"/>
      <c r="T100" s="241"/>
    </row>
    <row r="101" spans="2:20" ht="22.5" x14ac:dyDescent="0.2">
      <c r="B101" s="199"/>
      <c r="C101" s="198"/>
      <c r="D101" s="268" t="s">
        <v>229</v>
      </c>
      <c r="E101" s="267" t="s">
        <v>203</v>
      </c>
      <c r="F101" s="266" t="s">
        <v>102</v>
      </c>
      <c r="G101" s="262">
        <v>1.89</v>
      </c>
      <c r="H101" s="262">
        <v>0</v>
      </c>
      <c r="I101" s="263">
        <v>0</v>
      </c>
      <c r="J101" s="264">
        <f t="shared" ref="J101" si="78">TRUNC(SUM(H101:I101),2)</f>
        <v>0</v>
      </c>
      <c r="K101" s="264">
        <f t="shared" ref="K101:K102" si="79">TRUNC(G101*H101,2)</f>
        <v>0</v>
      </c>
      <c r="L101" s="264">
        <f t="shared" ref="L101:L102" si="80">TRUNC(G101*I101,2)</f>
        <v>0</v>
      </c>
      <c r="M101" s="265">
        <f t="shared" ref="M101:M102" si="81">TRUNC(SUM(K101,L101),2)</f>
        <v>0</v>
      </c>
      <c r="N101" s="226"/>
      <c r="T101" s="241"/>
    </row>
    <row r="102" spans="2:20" x14ac:dyDescent="0.2">
      <c r="B102" s="199"/>
      <c r="C102" s="198"/>
      <c r="D102" s="268" t="s">
        <v>338</v>
      </c>
      <c r="E102" s="267" t="s">
        <v>204</v>
      </c>
      <c r="F102" s="266" t="s">
        <v>102</v>
      </c>
      <c r="G102" s="262">
        <v>3.78</v>
      </c>
      <c r="H102" s="262">
        <v>0</v>
      </c>
      <c r="I102" s="263">
        <v>0</v>
      </c>
      <c r="J102" s="264">
        <f t="shared" ref="J102" si="82">TRUNC(SUM(H102:I102),2)</f>
        <v>0</v>
      </c>
      <c r="K102" s="264">
        <f t="shared" si="79"/>
        <v>0</v>
      </c>
      <c r="L102" s="264">
        <f t="shared" si="80"/>
        <v>0</v>
      </c>
      <c r="M102" s="265">
        <f t="shared" si="81"/>
        <v>0</v>
      </c>
      <c r="N102" s="226"/>
      <c r="T102" s="241"/>
    </row>
    <row r="103" spans="2:20" x14ac:dyDescent="0.2">
      <c r="B103" s="199"/>
      <c r="C103" s="198"/>
      <c r="D103" s="268" t="s">
        <v>339</v>
      </c>
      <c r="E103" s="267" t="s">
        <v>205</v>
      </c>
      <c r="F103" s="266" t="s">
        <v>105</v>
      </c>
      <c r="G103" s="262">
        <v>1</v>
      </c>
      <c r="H103" s="262">
        <v>0</v>
      </c>
      <c r="I103" s="263">
        <v>0</v>
      </c>
      <c r="J103" s="264">
        <f t="shared" ref="J103:J104" si="83">TRUNC(SUM(H103:I103),2)</f>
        <v>0</v>
      </c>
      <c r="K103" s="264">
        <f t="shared" ref="K103:K105" si="84">TRUNC(G103*H103,2)</f>
        <v>0</v>
      </c>
      <c r="L103" s="264">
        <f t="shared" ref="L103:L105" si="85">TRUNC(G103*I103,2)</f>
        <v>0</v>
      </c>
      <c r="M103" s="265">
        <f t="shared" ref="M103:M105" si="86">TRUNC(SUM(K103,L103),2)</f>
        <v>0</v>
      </c>
      <c r="N103" s="226"/>
      <c r="T103" s="241"/>
    </row>
    <row r="104" spans="2:20" ht="28.9" customHeight="1" x14ac:dyDescent="0.2">
      <c r="B104" s="199"/>
      <c r="C104" s="198"/>
      <c r="D104" s="268" t="s">
        <v>230</v>
      </c>
      <c r="E104" s="267" t="s">
        <v>206</v>
      </c>
      <c r="F104" s="266" t="s">
        <v>105</v>
      </c>
      <c r="G104" s="262">
        <v>10</v>
      </c>
      <c r="H104" s="262">
        <v>0</v>
      </c>
      <c r="I104" s="263">
        <v>0</v>
      </c>
      <c r="J104" s="264">
        <f t="shared" si="83"/>
        <v>0</v>
      </c>
      <c r="K104" s="264">
        <f t="shared" si="84"/>
        <v>0</v>
      </c>
      <c r="L104" s="264">
        <f t="shared" si="85"/>
        <v>0</v>
      </c>
      <c r="M104" s="265">
        <f t="shared" si="86"/>
        <v>0</v>
      </c>
      <c r="N104" s="226"/>
      <c r="T104" s="241"/>
    </row>
    <row r="105" spans="2:20" ht="33.75" x14ac:dyDescent="0.2">
      <c r="B105" s="199"/>
      <c r="C105" s="198"/>
      <c r="D105" s="268" t="s">
        <v>231</v>
      </c>
      <c r="E105" s="267" t="s">
        <v>207</v>
      </c>
      <c r="F105" s="266" t="s">
        <v>105</v>
      </c>
      <c r="G105" s="262">
        <v>6</v>
      </c>
      <c r="H105" s="262">
        <v>0</v>
      </c>
      <c r="I105" s="263">
        <v>0</v>
      </c>
      <c r="J105" s="264">
        <f t="shared" ref="J105" si="87">TRUNC(SUM(H105:I105),2)</f>
        <v>0</v>
      </c>
      <c r="K105" s="264">
        <f t="shared" si="84"/>
        <v>0</v>
      </c>
      <c r="L105" s="264">
        <f t="shared" si="85"/>
        <v>0</v>
      </c>
      <c r="M105" s="265">
        <f t="shared" si="86"/>
        <v>0</v>
      </c>
      <c r="N105" s="226"/>
      <c r="T105" s="241"/>
    </row>
    <row r="106" spans="2:20" ht="33.75" x14ac:dyDescent="0.2">
      <c r="B106" s="199"/>
      <c r="C106" s="198"/>
      <c r="D106" s="268" t="s">
        <v>340</v>
      </c>
      <c r="E106" s="267" t="s">
        <v>208</v>
      </c>
      <c r="F106" s="266" t="s">
        <v>105</v>
      </c>
      <c r="G106" s="262">
        <v>3</v>
      </c>
      <c r="H106" s="262">
        <v>0</v>
      </c>
      <c r="I106" s="263">
        <v>0</v>
      </c>
      <c r="J106" s="264">
        <f t="shared" ref="J106:J107" si="88">TRUNC(SUM(H106:I106),2)</f>
        <v>0</v>
      </c>
      <c r="K106" s="264">
        <f t="shared" ref="K106:K111" si="89">TRUNC(G106*H106,2)</f>
        <v>0</v>
      </c>
      <c r="L106" s="264">
        <f t="shared" ref="L106:L111" si="90">TRUNC(G106*I106,2)</f>
        <v>0</v>
      </c>
      <c r="M106" s="265">
        <f t="shared" ref="M106:M111" si="91">TRUNC(SUM(K106,L106),2)</f>
        <v>0</v>
      </c>
      <c r="N106" s="226"/>
      <c r="T106" s="241"/>
    </row>
    <row r="107" spans="2:20" ht="28.9" customHeight="1" x14ac:dyDescent="0.2">
      <c r="B107" s="199"/>
      <c r="C107" s="198"/>
      <c r="D107" s="268" t="s">
        <v>341</v>
      </c>
      <c r="E107" s="267" t="s">
        <v>209</v>
      </c>
      <c r="F107" s="266" t="s">
        <v>105</v>
      </c>
      <c r="G107" s="262">
        <v>5</v>
      </c>
      <c r="H107" s="262">
        <v>0</v>
      </c>
      <c r="I107" s="263">
        <v>0</v>
      </c>
      <c r="J107" s="264">
        <f t="shared" si="88"/>
        <v>0</v>
      </c>
      <c r="K107" s="264">
        <f t="shared" si="89"/>
        <v>0</v>
      </c>
      <c r="L107" s="264">
        <f t="shared" si="90"/>
        <v>0</v>
      </c>
      <c r="M107" s="265">
        <f t="shared" si="91"/>
        <v>0</v>
      </c>
      <c r="N107" s="226"/>
      <c r="T107" s="241"/>
    </row>
    <row r="108" spans="2:20" ht="33.75" x14ac:dyDescent="0.2">
      <c r="B108" s="199"/>
      <c r="C108" s="198"/>
      <c r="D108" s="268" t="s">
        <v>342</v>
      </c>
      <c r="E108" s="267" t="s">
        <v>210</v>
      </c>
      <c r="F108" s="266" t="s">
        <v>105</v>
      </c>
      <c r="G108" s="262">
        <v>3</v>
      </c>
      <c r="H108" s="262">
        <v>0</v>
      </c>
      <c r="I108" s="263">
        <v>0</v>
      </c>
      <c r="J108" s="264">
        <f t="shared" ref="J108" si="92">TRUNC(SUM(H108:I108),2)</f>
        <v>0</v>
      </c>
      <c r="K108" s="264">
        <f t="shared" si="89"/>
        <v>0</v>
      </c>
      <c r="L108" s="264">
        <f t="shared" si="90"/>
        <v>0</v>
      </c>
      <c r="M108" s="265">
        <f t="shared" si="91"/>
        <v>0</v>
      </c>
      <c r="N108" s="226"/>
      <c r="T108" s="241"/>
    </row>
    <row r="109" spans="2:20" ht="22.5" x14ac:dyDescent="0.2">
      <c r="B109" s="199"/>
      <c r="C109" s="198"/>
      <c r="D109" s="268" t="s">
        <v>343</v>
      </c>
      <c r="E109" s="267" t="s">
        <v>211</v>
      </c>
      <c r="F109" s="266" t="s">
        <v>105</v>
      </c>
      <c r="G109" s="262">
        <v>3</v>
      </c>
      <c r="H109" s="262">
        <v>0</v>
      </c>
      <c r="I109" s="263">
        <v>0</v>
      </c>
      <c r="J109" s="264">
        <f t="shared" ref="J109:J110" si="93">TRUNC(SUM(H109:I109),2)</f>
        <v>0</v>
      </c>
      <c r="K109" s="264">
        <f t="shared" si="89"/>
        <v>0</v>
      </c>
      <c r="L109" s="264">
        <f t="shared" si="90"/>
        <v>0</v>
      </c>
      <c r="M109" s="265">
        <f t="shared" si="91"/>
        <v>0</v>
      </c>
      <c r="N109" s="226"/>
      <c r="T109" s="241"/>
    </row>
    <row r="110" spans="2:20" ht="28.9" customHeight="1" x14ac:dyDescent="0.2">
      <c r="B110" s="199"/>
      <c r="C110" s="198"/>
      <c r="D110" s="268" t="s">
        <v>344</v>
      </c>
      <c r="E110" s="267" t="s">
        <v>212</v>
      </c>
      <c r="F110" s="266" t="s">
        <v>105</v>
      </c>
      <c r="G110" s="262">
        <v>2</v>
      </c>
      <c r="H110" s="262">
        <v>0</v>
      </c>
      <c r="I110" s="263">
        <v>0</v>
      </c>
      <c r="J110" s="264">
        <f t="shared" si="93"/>
        <v>0</v>
      </c>
      <c r="K110" s="264">
        <f t="shared" si="89"/>
        <v>0</v>
      </c>
      <c r="L110" s="264">
        <f t="shared" si="90"/>
        <v>0</v>
      </c>
      <c r="M110" s="265">
        <f t="shared" si="91"/>
        <v>0</v>
      </c>
      <c r="N110" s="226"/>
      <c r="T110" s="241"/>
    </row>
    <row r="111" spans="2:20" ht="33.75" x14ac:dyDescent="0.2">
      <c r="B111" s="199"/>
      <c r="C111" s="198"/>
      <c r="D111" s="268" t="s">
        <v>345</v>
      </c>
      <c r="E111" s="267" t="s">
        <v>213</v>
      </c>
      <c r="F111" s="266" t="s">
        <v>105</v>
      </c>
      <c r="G111" s="262">
        <v>6</v>
      </c>
      <c r="H111" s="262">
        <v>0</v>
      </c>
      <c r="I111" s="263">
        <v>0</v>
      </c>
      <c r="J111" s="264">
        <f t="shared" ref="J111" si="94">TRUNC(SUM(H111:I111),2)</f>
        <v>0</v>
      </c>
      <c r="K111" s="264">
        <f t="shared" si="89"/>
        <v>0</v>
      </c>
      <c r="L111" s="264">
        <f t="shared" si="90"/>
        <v>0</v>
      </c>
      <c r="M111" s="265">
        <f t="shared" si="91"/>
        <v>0</v>
      </c>
      <c r="N111" s="226"/>
      <c r="T111" s="241"/>
    </row>
    <row r="112" spans="2:20" ht="33.75" x14ac:dyDescent="0.2">
      <c r="B112" s="199"/>
      <c r="C112" s="198"/>
      <c r="D112" s="268" t="s">
        <v>346</v>
      </c>
      <c r="E112" s="267" t="s">
        <v>843</v>
      </c>
      <c r="F112" s="266" t="s">
        <v>105</v>
      </c>
      <c r="G112" s="262">
        <v>4</v>
      </c>
      <c r="H112" s="262">
        <v>0</v>
      </c>
      <c r="I112" s="263">
        <v>0</v>
      </c>
      <c r="J112" s="264">
        <f t="shared" ref="J112:J113" si="95">TRUNC(SUM(H112:I112),2)</f>
        <v>0</v>
      </c>
      <c r="K112" s="264">
        <f t="shared" ref="K112:K115" si="96">TRUNC(G112*H112,2)</f>
        <v>0</v>
      </c>
      <c r="L112" s="264">
        <f t="shared" ref="L112:L115" si="97">TRUNC(G112*I112,2)</f>
        <v>0</v>
      </c>
      <c r="M112" s="265">
        <f t="shared" ref="M112:M115" si="98">TRUNC(SUM(K112,L112),2)</f>
        <v>0</v>
      </c>
      <c r="N112" s="226"/>
      <c r="T112" s="241"/>
    </row>
    <row r="113" spans="2:20" ht="28.9" customHeight="1" x14ac:dyDescent="0.2">
      <c r="B113" s="199"/>
      <c r="C113" s="198"/>
      <c r="D113" s="268" t="s">
        <v>347</v>
      </c>
      <c r="E113" s="267" t="s">
        <v>844</v>
      </c>
      <c r="F113" s="266" t="s">
        <v>105</v>
      </c>
      <c r="G113" s="262">
        <v>15</v>
      </c>
      <c r="H113" s="262">
        <v>0</v>
      </c>
      <c r="I113" s="263">
        <v>0</v>
      </c>
      <c r="J113" s="264">
        <f t="shared" si="95"/>
        <v>0</v>
      </c>
      <c r="K113" s="264">
        <f t="shared" si="96"/>
        <v>0</v>
      </c>
      <c r="L113" s="264">
        <f t="shared" si="97"/>
        <v>0</v>
      </c>
      <c r="M113" s="265">
        <f t="shared" si="98"/>
        <v>0</v>
      </c>
      <c r="N113" s="226"/>
      <c r="T113" s="241"/>
    </row>
    <row r="114" spans="2:20" ht="33.75" x14ac:dyDescent="0.2">
      <c r="B114" s="199"/>
      <c r="C114" s="198"/>
      <c r="D114" s="268" t="s">
        <v>348</v>
      </c>
      <c r="E114" s="267" t="s">
        <v>845</v>
      </c>
      <c r="F114" s="266" t="s">
        <v>105</v>
      </c>
      <c r="G114" s="262">
        <v>22</v>
      </c>
      <c r="H114" s="262">
        <v>0</v>
      </c>
      <c r="I114" s="263">
        <v>0</v>
      </c>
      <c r="J114" s="264">
        <f t="shared" ref="J114" si="99">TRUNC(SUM(H114:I114),2)</f>
        <v>0</v>
      </c>
      <c r="K114" s="264">
        <f t="shared" si="96"/>
        <v>0</v>
      </c>
      <c r="L114" s="264">
        <f t="shared" si="97"/>
        <v>0</v>
      </c>
      <c r="M114" s="265">
        <f t="shared" si="98"/>
        <v>0</v>
      </c>
      <c r="N114" s="226"/>
      <c r="T114" s="241"/>
    </row>
    <row r="115" spans="2:20" ht="28.9" customHeight="1" x14ac:dyDescent="0.2">
      <c r="B115" s="199"/>
      <c r="C115" s="198"/>
      <c r="D115" s="268" t="s">
        <v>349</v>
      </c>
      <c r="E115" s="267" t="s">
        <v>846</v>
      </c>
      <c r="F115" s="266" t="s">
        <v>105</v>
      </c>
      <c r="G115" s="262">
        <v>1</v>
      </c>
      <c r="H115" s="262">
        <v>0</v>
      </c>
      <c r="I115" s="263">
        <v>0</v>
      </c>
      <c r="J115" s="264">
        <f t="shared" ref="J115" si="100">TRUNC(SUM(H115:I115),2)</f>
        <v>0</v>
      </c>
      <c r="K115" s="264">
        <f t="shared" si="96"/>
        <v>0</v>
      </c>
      <c r="L115" s="264">
        <f t="shared" si="97"/>
        <v>0</v>
      </c>
      <c r="M115" s="265">
        <f t="shared" si="98"/>
        <v>0</v>
      </c>
      <c r="N115" s="226"/>
      <c r="T115" s="241"/>
    </row>
    <row r="116" spans="2:20" x14ac:dyDescent="0.2">
      <c r="B116" s="252"/>
      <c r="C116" s="252"/>
      <c r="D116" s="254" t="s">
        <v>234</v>
      </c>
      <c r="E116" s="252" t="s">
        <v>214</v>
      </c>
      <c r="F116" s="276"/>
      <c r="G116" s="253"/>
      <c r="H116" s="254"/>
      <c r="I116" s="252"/>
      <c r="J116" s="252"/>
      <c r="K116" s="252"/>
      <c r="L116" s="252"/>
      <c r="M116" s="208">
        <f>TRUNC(SUM(M117:M117),2)</f>
        <v>0</v>
      </c>
      <c r="N116" s="229"/>
      <c r="T116" s="241"/>
    </row>
    <row r="117" spans="2:20" ht="22.5" x14ac:dyDescent="0.2">
      <c r="B117" s="199"/>
      <c r="C117" s="198"/>
      <c r="D117" s="268" t="s">
        <v>235</v>
      </c>
      <c r="E117" s="267" t="s">
        <v>215</v>
      </c>
      <c r="F117" s="266" t="s">
        <v>102</v>
      </c>
      <c r="G117" s="262">
        <v>7.63</v>
      </c>
      <c r="H117" s="262">
        <v>0</v>
      </c>
      <c r="I117" s="263">
        <v>0</v>
      </c>
      <c r="J117" s="264">
        <f t="shared" ref="J117" si="101">TRUNC(SUM(H117:I117),2)</f>
        <v>0</v>
      </c>
      <c r="K117" s="264">
        <f t="shared" ref="K117" si="102">TRUNC(G117*H117,2)</f>
        <v>0</v>
      </c>
      <c r="L117" s="264">
        <f t="shared" ref="L117" si="103">TRUNC(G117*I117,2)</f>
        <v>0</v>
      </c>
      <c r="M117" s="265">
        <f t="shared" ref="M117" si="104">TRUNC(SUM(K117,L117),2)</f>
        <v>0</v>
      </c>
      <c r="N117" s="226"/>
      <c r="T117" s="241"/>
    </row>
    <row r="118" spans="2:20" x14ac:dyDescent="0.2">
      <c r="B118" s="255"/>
      <c r="C118" s="12"/>
      <c r="D118" s="12"/>
      <c r="E118" s="256" t="s">
        <v>26</v>
      </c>
      <c r="F118" s="277" t="s">
        <v>22</v>
      </c>
      <c r="G118" s="181"/>
      <c r="H118" s="181"/>
      <c r="I118" s="257"/>
      <c r="J118" s="2"/>
      <c r="K118" s="5">
        <f>TRUNC(SUM(K98:K117),2)</f>
        <v>0</v>
      </c>
      <c r="L118" s="5">
        <f>TRUNC(SUM(L98:L117),2)</f>
        <v>0</v>
      </c>
      <c r="M118" s="210"/>
      <c r="N118" s="226"/>
    </row>
    <row r="119" spans="2:20" x14ac:dyDescent="0.2">
      <c r="B119" s="7"/>
      <c r="C119" s="6"/>
      <c r="D119" s="6"/>
      <c r="E119" s="6" t="s">
        <v>22</v>
      </c>
      <c r="F119" s="278" t="s">
        <v>22</v>
      </c>
      <c r="G119" s="8"/>
      <c r="H119" s="8"/>
      <c r="I119" s="9"/>
      <c r="J119" s="10"/>
      <c r="K119" s="10"/>
      <c r="L119" s="11">
        <f>SUM(K118:L118)</f>
        <v>0</v>
      </c>
      <c r="M119" s="211"/>
      <c r="N119" s="226"/>
    </row>
    <row r="120" spans="2:20" x14ac:dyDescent="0.2">
      <c r="B120" s="252"/>
      <c r="C120" s="252"/>
      <c r="D120" s="252" t="s">
        <v>241</v>
      </c>
      <c r="E120" s="252" t="s">
        <v>119</v>
      </c>
      <c r="F120" s="276"/>
      <c r="G120" s="253"/>
      <c r="H120" s="254"/>
      <c r="I120" s="252"/>
      <c r="J120" s="252"/>
      <c r="K120" s="252"/>
      <c r="L120" s="252"/>
      <c r="M120" s="208">
        <f>SUM(M121)</f>
        <v>0</v>
      </c>
      <c r="N120" s="229"/>
      <c r="T120" s="241"/>
    </row>
    <row r="121" spans="2:20" x14ac:dyDescent="0.2">
      <c r="B121" s="252"/>
      <c r="C121" s="252"/>
      <c r="D121" s="254" t="s">
        <v>242</v>
      </c>
      <c r="E121" s="252" t="s">
        <v>219</v>
      </c>
      <c r="F121" s="276"/>
      <c r="G121" s="253"/>
      <c r="H121" s="254"/>
      <c r="I121" s="252"/>
      <c r="J121" s="252"/>
      <c r="K121" s="252"/>
      <c r="L121" s="252"/>
      <c r="M121" s="208">
        <f>TRUNC(SUM(M122:M124),2)</f>
        <v>0</v>
      </c>
      <c r="N121" s="229"/>
      <c r="T121" s="241"/>
    </row>
    <row r="122" spans="2:20" ht="22.5" x14ac:dyDescent="0.2">
      <c r="B122" s="199"/>
      <c r="C122" s="198"/>
      <c r="D122" s="268" t="s">
        <v>243</v>
      </c>
      <c r="E122" s="267" t="s">
        <v>220</v>
      </c>
      <c r="F122" s="266" t="s">
        <v>102</v>
      </c>
      <c r="G122" s="262">
        <v>735.3</v>
      </c>
      <c r="H122" s="262">
        <v>0</v>
      </c>
      <c r="I122" s="263">
        <v>0</v>
      </c>
      <c r="J122" s="264">
        <f t="shared" ref="J122" si="105">TRUNC(SUM(H122:I122),2)</f>
        <v>0</v>
      </c>
      <c r="K122" s="264">
        <f t="shared" ref="K122" si="106">TRUNC(G122*H122,2)</f>
        <v>0</v>
      </c>
      <c r="L122" s="264">
        <f t="shared" ref="L122" si="107">TRUNC(G122*I122,2)</f>
        <v>0</v>
      </c>
      <c r="M122" s="265">
        <f t="shared" ref="M122" si="108">TRUNC(SUM(K122,L122),2)</f>
        <v>0</v>
      </c>
      <c r="N122" s="226"/>
      <c r="T122" s="241"/>
    </row>
    <row r="123" spans="2:20" x14ac:dyDescent="0.2">
      <c r="B123" s="199"/>
      <c r="C123" s="198"/>
      <c r="D123" s="268" t="s">
        <v>350</v>
      </c>
      <c r="E123" s="267" t="s">
        <v>221</v>
      </c>
      <c r="F123" s="266" t="s">
        <v>102</v>
      </c>
      <c r="G123" s="262">
        <v>8.4499999999999993</v>
      </c>
      <c r="H123" s="262">
        <v>0</v>
      </c>
      <c r="I123" s="263">
        <v>0</v>
      </c>
      <c r="J123" s="264">
        <f t="shared" ref="J123" si="109">TRUNC(SUM(H123:I123),2)</f>
        <v>0</v>
      </c>
      <c r="K123" s="264">
        <f t="shared" ref="K123" si="110">TRUNC(G123*H123,2)</f>
        <v>0</v>
      </c>
      <c r="L123" s="264">
        <f t="shared" ref="L123" si="111">TRUNC(G123*I123,2)</f>
        <v>0</v>
      </c>
      <c r="M123" s="265">
        <f t="shared" ref="M123" si="112">TRUNC(SUM(K123,L123),2)</f>
        <v>0</v>
      </c>
      <c r="N123" s="226"/>
      <c r="T123" s="241"/>
    </row>
    <row r="124" spans="2:20" x14ac:dyDescent="0.2">
      <c r="B124" s="199"/>
      <c r="C124" s="198"/>
      <c r="D124" s="268" t="s">
        <v>351</v>
      </c>
      <c r="E124" s="267" t="s">
        <v>222</v>
      </c>
      <c r="F124" s="266" t="s">
        <v>102</v>
      </c>
      <c r="G124" s="262">
        <v>93.63</v>
      </c>
      <c r="H124" s="262">
        <v>0</v>
      </c>
      <c r="I124" s="263">
        <v>0</v>
      </c>
      <c r="J124" s="264">
        <f t="shared" ref="J124" si="113">TRUNC(SUM(H124:I124),2)</f>
        <v>0</v>
      </c>
      <c r="K124" s="264">
        <f t="shared" ref="K124" si="114">TRUNC(G124*H124,2)</f>
        <v>0</v>
      </c>
      <c r="L124" s="264">
        <f t="shared" ref="L124" si="115">TRUNC(G124*I124,2)</f>
        <v>0</v>
      </c>
      <c r="M124" s="265">
        <f t="shared" ref="M124" si="116">TRUNC(SUM(K124,L124),2)</f>
        <v>0</v>
      </c>
      <c r="N124" s="226"/>
      <c r="T124" s="241"/>
    </row>
    <row r="125" spans="2:20" x14ac:dyDescent="0.2">
      <c r="B125" s="255"/>
      <c r="C125" s="12"/>
      <c r="D125" s="12"/>
      <c r="E125" s="256" t="s">
        <v>26</v>
      </c>
      <c r="F125" s="277" t="s">
        <v>22</v>
      </c>
      <c r="G125" s="181"/>
      <c r="H125" s="181"/>
      <c r="I125" s="257"/>
      <c r="J125" s="2"/>
      <c r="K125" s="5">
        <f>TRUNC(SUM(K122:K124),2)</f>
        <v>0</v>
      </c>
      <c r="L125" s="5">
        <f>TRUNC(SUM(L122:L124),2)</f>
        <v>0</v>
      </c>
      <c r="M125" s="210"/>
      <c r="N125" s="226"/>
    </row>
    <row r="126" spans="2:20" x14ac:dyDescent="0.2">
      <c r="B126" s="7"/>
      <c r="C126" s="6"/>
      <c r="D126" s="6"/>
      <c r="E126" s="6" t="s">
        <v>22</v>
      </c>
      <c r="F126" s="278" t="s">
        <v>22</v>
      </c>
      <c r="G126" s="8"/>
      <c r="H126" s="8"/>
      <c r="I126" s="9"/>
      <c r="J126" s="10"/>
      <c r="K126" s="10"/>
      <c r="L126" s="11">
        <f>SUM(K125:L125)</f>
        <v>0</v>
      </c>
      <c r="M126" s="211"/>
      <c r="N126" s="226"/>
    </row>
    <row r="127" spans="2:20" x14ac:dyDescent="0.2">
      <c r="B127" s="252"/>
      <c r="C127" s="252"/>
      <c r="D127" s="252" t="s">
        <v>246</v>
      </c>
      <c r="E127" s="252" t="s">
        <v>120</v>
      </c>
      <c r="F127" s="276"/>
      <c r="G127" s="253"/>
      <c r="H127" s="254"/>
      <c r="I127" s="252"/>
      <c r="J127" s="252"/>
      <c r="K127" s="252"/>
      <c r="L127" s="252"/>
      <c r="M127" s="208">
        <f>SUM(M128+M132+M137+M139+M141+M145)</f>
        <v>0</v>
      </c>
      <c r="N127" s="229"/>
      <c r="T127" s="241"/>
    </row>
    <row r="128" spans="2:20" x14ac:dyDescent="0.2">
      <c r="B128" s="252"/>
      <c r="C128" s="252"/>
      <c r="D128" s="254" t="s">
        <v>247</v>
      </c>
      <c r="E128" s="252" t="s">
        <v>121</v>
      </c>
      <c r="F128" s="276"/>
      <c r="G128" s="253"/>
      <c r="H128" s="254"/>
      <c r="I128" s="252"/>
      <c r="J128" s="252"/>
      <c r="K128" s="252"/>
      <c r="L128" s="252"/>
      <c r="M128" s="208">
        <f>TRUNC(SUM(M129:M131),2)</f>
        <v>0</v>
      </c>
      <c r="N128" s="229"/>
      <c r="T128" s="241"/>
    </row>
    <row r="129" spans="2:20" x14ac:dyDescent="0.2">
      <c r="B129" s="199"/>
      <c r="C129" s="198"/>
      <c r="D129" s="268" t="s">
        <v>248</v>
      </c>
      <c r="E129" s="267" t="s">
        <v>227</v>
      </c>
      <c r="F129" s="266" t="s">
        <v>102</v>
      </c>
      <c r="G129" s="262">
        <v>100.82</v>
      </c>
      <c r="H129" s="262">
        <v>0</v>
      </c>
      <c r="I129" s="263">
        <v>0</v>
      </c>
      <c r="J129" s="264">
        <f t="shared" ref="J129" si="117">TRUNC(SUM(H129:I129),2)</f>
        <v>0</v>
      </c>
      <c r="K129" s="264">
        <f t="shared" ref="K129:K130" si="118">TRUNC(G129*H129,2)</f>
        <v>0</v>
      </c>
      <c r="L129" s="264">
        <f t="shared" ref="L129:L130" si="119">TRUNC(G129*I129,2)</f>
        <v>0</v>
      </c>
      <c r="M129" s="265">
        <f t="shared" ref="M129:M130" si="120">TRUNC(SUM(K129,L129),2)</f>
        <v>0</v>
      </c>
      <c r="N129" s="226"/>
      <c r="T129" s="241"/>
    </row>
    <row r="130" spans="2:20" ht="33.75" x14ac:dyDescent="0.2">
      <c r="B130" s="199"/>
      <c r="C130" s="198"/>
      <c r="D130" s="268" t="s">
        <v>352</v>
      </c>
      <c r="E130" s="267" t="s">
        <v>847</v>
      </c>
      <c r="F130" s="266" t="s">
        <v>102</v>
      </c>
      <c r="G130" s="262">
        <v>67.63</v>
      </c>
      <c r="H130" s="262">
        <v>0</v>
      </c>
      <c r="I130" s="263">
        <v>0</v>
      </c>
      <c r="J130" s="264">
        <f t="shared" ref="J130" si="121">TRUNC(SUM(H130:I130),2)</f>
        <v>0</v>
      </c>
      <c r="K130" s="264">
        <f t="shared" si="118"/>
        <v>0</v>
      </c>
      <c r="L130" s="264">
        <f t="shared" si="119"/>
        <v>0</v>
      </c>
      <c r="M130" s="265">
        <f t="shared" si="120"/>
        <v>0</v>
      </c>
      <c r="N130" s="226"/>
      <c r="T130" s="241"/>
    </row>
    <row r="131" spans="2:20" ht="33.75" x14ac:dyDescent="0.2">
      <c r="B131" s="199"/>
      <c r="C131" s="198"/>
      <c r="D131" s="268" t="s">
        <v>353</v>
      </c>
      <c r="E131" s="267" t="s">
        <v>848</v>
      </c>
      <c r="F131" s="266" t="s">
        <v>102</v>
      </c>
      <c r="G131" s="262">
        <v>217.55</v>
      </c>
      <c r="H131" s="262">
        <v>0</v>
      </c>
      <c r="I131" s="263">
        <v>0</v>
      </c>
      <c r="J131" s="264">
        <f t="shared" ref="J131" si="122">TRUNC(SUM(H131:I131),2)</f>
        <v>0</v>
      </c>
      <c r="K131" s="264">
        <f t="shared" ref="K131" si="123">TRUNC(G131*H131,2)</f>
        <v>0</v>
      </c>
      <c r="L131" s="264">
        <f t="shared" ref="L131" si="124">TRUNC(G131*I131,2)</f>
        <v>0</v>
      </c>
      <c r="M131" s="265">
        <f t="shared" ref="M131" si="125">TRUNC(SUM(K131,L131),2)</f>
        <v>0</v>
      </c>
      <c r="N131" s="226"/>
      <c r="T131" s="241"/>
    </row>
    <row r="132" spans="2:20" x14ac:dyDescent="0.2">
      <c r="B132" s="252"/>
      <c r="C132" s="252"/>
      <c r="D132" s="254" t="s">
        <v>250</v>
      </c>
      <c r="E132" s="252" t="s">
        <v>232</v>
      </c>
      <c r="F132" s="276"/>
      <c r="G132" s="253"/>
      <c r="H132" s="285"/>
      <c r="I132" s="276"/>
      <c r="J132" s="276"/>
      <c r="K132" s="276"/>
      <c r="L132" s="276"/>
      <c r="M132" s="286">
        <f>TRUNC(SUM(M133:M136),2)</f>
        <v>0</v>
      </c>
      <c r="N132" s="229"/>
      <c r="T132" s="241"/>
    </row>
    <row r="133" spans="2:20" x14ac:dyDescent="0.2">
      <c r="B133" s="199"/>
      <c r="C133" s="198"/>
      <c r="D133" s="204" t="s">
        <v>251</v>
      </c>
      <c r="E133" s="198" t="s">
        <v>233</v>
      </c>
      <c r="F133" s="266" t="s">
        <v>102</v>
      </c>
      <c r="G133" s="262">
        <v>311.05</v>
      </c>
      <c r="H133" s="262">
        <v>0</v>
      </c>
      <c r="I133" s="263">
        <v>0</v>
      </c>
      <c r="J133" s="264">
        <f t="shared" ref="J133" si="126">TRUNC(SUM(H133:I133),2)</f>
        <v>0</v>
      </c>
      <c r="K133" s="264">
        <f t="shared" ref="K133" si="127">TRUNC(G133*H133,2)</f>
        <v>0</v>
      </c>
      <c r="L133" s="264">
        <f t="shared" ref="L133" si="128">TRUNC(G133*I133,2)</f>
        <v>0</v>
      </c>
      <c r="M133" s="265">
        <f t="shared" ref="M133" si="129">TRUNC(SUM(K133,L133),2)</f>
        <v>0</v>
      </c>
      <c r="N133" s="226"/>
      <c r="T133" s="241"/>
    </row>
    <row r="134" spans="2:20" x14ac:dyDescent="0.2">
      <c r="B134" s="199"/>
      <c r="C134" s="198"/>
      <c r="D134" s="204" t="s">
        <v>354</v>
      </c>
      <c r="E134" s="198" t="s">
        <v>849</v>
      </c>
      <c r="F134" s="266" t="s">
        <v>102</v>
      </c>
      <c r="G134" s="262">
        <v>128.57</v>
      </c>
      <c r="H134" s="262">
        <v>0</v>
      </c>
      <c r="I134" s="263">
        <v>0</v>
      </c>
      <c r="J134" s="264">
        <f t="shared" ref="J134:J135" si="130">TRUNC(SUM(H134:I134),2)</f>
        <v>0</v>
      </c>
      <c r="K134" s="264">
        <f t="shared" ref="K134:K135" si="131">TRUNC(G134*H134,2)</f>
        <v>0</v>
      </c>
      <c r="L134" s="264">
        <f t="shared" ref="L134:L135" si="132">TRUNC(G134*I134,2)</f>
        <v>0</v>
      </c>
      <c r="M134" s="265">
        <f t="shared" ref="M134:M135" si="133">TRUNC(SUM(K134,L134),2)</f>
        <v>0</v>
      </c>
      <c r="N134" s="226"/>
      <c r="T134" s="241"/>
    </row>
    <row r="135" spans="2:20" ht="22.5" x14ac:dyDescent="0.2">
      <c r="B135" s="199"/>
      <c r="C135" s="198"/>
      <c r="D135" s="204" t="s">
        <v>355</v>
      </c>
      <c r="E135" s="198" t="s">
        <v>150</v>
      </c>
      <c r="F135" s="266" t="s">
        <v>102</v>
      </c>
      <c r="G135" s="262">
        <v>439.62</v>
      </c>
      <c r="H135" s="262">
        <v>0</v>
      </c>
      <c r="I135" s="263">
        <v>0</v>
      </c>
      <c r="J135" s="264">
        <f t="shared" si="130"/>
        <v>0</v>
      </c>
      <c r="K135" s="264">
        <f t="shared" si="131"/>
        <v>0</v>
      </c>
      <c r="L135" s="264">
        <f t="shared" si="132"/>
        <v>0</v>
      </c>
      <c r="M135" s="265">
        <f t="shared" si="133"/>
        <v>0</v>
      </c>
      <c r="N135" s="226"/>
      <c r="T135" s="241"/>
    </row>
    <row r="136" spans="2:20" ht="22.5" x14ac:dyDescent="0.2">
      <c r="B136" s="199"/>
      <c r="C136" s="198"/>
      <c r="D136" s="204" t="s">
        <v>356</v>
      </c>
      <c r="E136" s="198" t="s">
        <v>357</v>
      </c>
      <c r="F136" s="266" t="s">
        <v>102</v>
      </c>
      <c r="G136" s="262">
        <v>324.87</v>
      </c>
      <c r="H136" s="262">
        <v>0</v>
      </c>
      <c r="I136" s="263">
        <v>0</v>
      </c>
      <c r="J136" s="264">
        <f t="shared" ref="J136" si="134">TRUNC(SUM(H136:I136),2)</f>
        <v>0</v>
      </c>
      <c r="K136" s="264">
        <f t="shared" ref="K136" si="135">TRUNC(G136*H136,2)</f>
        <v>0</v>
      </c>
      <c r="L136" s="264">
        <f t="shared" ref="L136" si="136">TRUNC(G136*I136,2)</f>
        <v>0</v>
      </c>
      <c r="M136" s="265">
        <f t="shared" ref="M136" si="137">TRUNC(SUM(K136,L136),2)</f>
        <v>0</v>
      </c>
      <c r="N136" s="226"/>
      <c r="T136" s="241"/>
    </row>
    <row r="137" spans="2:20" x14ac:dyDescent="0.2">
      <c r="B137" s="252"/>
      <c r="C137" s="252"/>
      <c r="D137" s="254" t="s">
        <v>253</v>
      </c>
      <c r="E137" s="252" t="s">
        <v>236</v>
      </c>
      <c r="F137" s="276"/>
      <c r="G137" s="284"/>
      <c r="H137" s="285"/>
      <c r="I137" s="276"/>
      <c r="J137" s="276"/>
      <c r="K137" s="276"/>
      <c r="L137" s="276"/>
      <c r="M137" s="286">
        <f>TRUNC(SUM(M138:M138),2)</f>
        <v>0</v>
      </c>
      <c r="N137" s="229"/>
      <c r="T137" s="241"/>
    </row>
    <row r="138" spans="2:20" ht="33.75" x14ac:dyDescent="0.2">
      <c r="B138" s="199"/>
      <c r="C138" s="198"/>
      <c r="D138" s="204" t="s">
        <v>254</v>
      </c>
      <c r="E138" s="198" t="s">
        <v>237</v>
      </c>
      <c r="F138" s="266" t="s">
        <v>102</v>
      </c>
      <c r="G138" s="262">
        <v>67.63</v>
      </c>
      <c r="H138" s="262">
        <v>0</v>
      </c>
      <c r="I138" s="263">
        <v>0</v>
      </c>
      <c r="J138" s="264">
        <f t="shared" ref="J138" si="138">TRUNC(SUM(H138:I138),2)</f>
        <v>0</v>
      </c>
      <c r="K138" s="264">
        <f t="shared" ref="K138" si="139">TRUNC(G138*H138,2)</f>
        <v>0</v>
      </c>
      <c r="L138" s="264">
        <f t="shared" ref="L138" si="140">TRUNC(G138*I138,2)</f>
        <v>0</v>
      </c>
      <c r="M138" s="265">
        <f t="shared" ref="M138" si="141">TRUNC(SUM(K138,L138),2)</f>
        <v>0</v>
      </c>
      <c r="N138" s="226"/>
      <c r="T138" s="241"/>
    </row>
    <row r="139" spans="2:20" x14ac:dyDescent="0.2">
      <c r="B139" s="252"/>
      <c r="C139" s="252"/>
      <c r="D139" s="254" t="s">
        <v>358</v>
      </c>
      <c r="E139" s="252" t="s">
        <v>122</v>
      </c>
      <c r="F139" s="276"/>
      <c r="G139" s="284"/>
      <c r="H139" s="285"/>
      <c r="I139" s="276"/>
      <c r="J139" s="276"/>
      <c r="K139" s="276"/>
      <c r="L139" s="276"/>
      <c r="M139" s="286">
        <f>TRUNC(SUM(M140:M140),2)</f>
        <v>0</v>
      </c>
      <c r="N139" s="229"/>
      <c r="T139" s="241"/>
    </row>
    <row r="140" spans="2:20" ht="22.5" x14ac:dyDescent="0.2">
      <c r="B140" s="199"/>
      <c r="C140" s="198"/>
      <c r="D140" s="204" t="s">
        <v>359</v>
      </c>
      <c r="E140" s="198" t="s">
        <v>360</v>
      </c>
      <c r="F140" s="266" t="s">
        <v>102</v>
      </c>
      <c r="G140" s="262">
        <v>324.63</v>
      </c>
      <c r="H140" s="262">
        <v>0</v>
      </c>
      <c r="I140" s="263">
        <v>0</v>
      </c>
      <c r="J140" s="264">
        <f t="shared" ref="J140" si="142">TRUNC(SUM(H140:I140),2)</f>
        <v>0</v>
      </c>
      <c r="K140" s="264">
        <f t="shared" ref="K140" si="143">TRUNC(G140*H140,2)</f>
        <v>0</v>
      </c>
      <c r="L140" s="264">
        <f t="shared" ref="L140" si="144">TRUNC(G140*I140,2)</f>
        <v>0</v>
      </c>
      <c r="M140" s="265">
        <f t="shared" ref="M140" si="145">TRUNC(SUM(K140,L140),2)</f>
        <v>0</v>
      </c>
      <c r="N140" s="226"/>
      <c r="T140" s="241"/>
    </row>
    <row r="141" spans="2:20" x14ac:dyDescent="0.2">
      <c r="B141" s="252"/>
      <c r="C141" s="252"/>
      <c r="D141" s="254" t="s">
        <v>361</v>
      </c>
      <c r="E141" s="252" t="s">
        <v>238</v>
      </c>
      <c r="F141" s="276"/>
      <c r="G141" s="253"/>
      <c r="H141" s="285"/>
      <c r="I141" s="276"/>
      <c r="J141" s="276"/>
      <c r="K141" s="276"/>
      <c r="L141" s="276"/>
      <c r="M141" s="286">
        <f>TRUNC(SUM(M142:M144),2)</f>
        <v>0</v>
      </c>
      <c r="N141" s="229"/>
      <c r="T141" s="241"/>
    </row>
    <row r="142" spans="2:20" ht="22.5" x14ac:dyDescent="0.2">
      <c r="B142" s="199"/>
      <c r="C142" s="198"/>
      <c r="D142" s="204" t="s">
        <v>362</v>
      </c>
      <c r="E142" s="198" t="s">
        <v>123</v>
      </c>
      <c r="F142" s="266" t="s">
        <v>105</v>
      </c>
      <c r="G142" s="200">
        <v>1</v>
      </c>
      <c r="H142" s="262">
        <v>0</v>
      </c>
      <c r="I142" s="263">
        <v>0</v>
      </c>
      <c r="J142" s="264">
        <f t="shared" ref="J142" si="146">TRUNC(SUM(H142:I142),2)</f>
        <v>0</v>
      </c>
      <c r="K142" s="264">
        <f t="shared" ref="K142" si="147">TRUNC(G142*H142,2)</f>
        <v>0</v>
      </c>
      <c r="L142" s="264">
        <f t="shared" ref="L142" si="148">TRUNC(G142*I142,2)</f>
        <v>0</v>
      </c>
      <c r="M142" s="265">
        <f t="shared" ref="M142" si="149">TRUNC(SUM(K142,L142),2)</f>
        <v>0</v>
      </c>
      <c r="N142" s="226"/>
      <c r="T142" s="241"/>
    </row>
    <row r="143" spans="2:20" ht="22.5" x14ac:dyDescent="0.2">
      <c r="B143" s="199"/>
      <c r="C143" s="198"/>
      <c r="D143" s="204" t="s">
        <v>363</v>
      </c>
      <c r="E143" s="198" t="s">
        <v>850</v>
      </c>
      <c r="F143" s="266" t="s">
        <v>105</v>
      </c>
      <c r="G143" s="200">
        <v>1</v>
      </c>
      <c r="H143" s="262">
        <v>0</v>
      </c>
      <c r="I143" s="263">
        <v>0</v>
      </c>
      <c r="J143" s="264">
        <f t="shared" ref="J143:J144" si="150">TRUNC(SUM(H143:I143),2)</f>
        <v>0</v>
      </c>
      <c r="K143" s="264">
        <f t="shared" ref="K143:K144" si="151">TRUNC(G143*H143,2)</f>
        <v>0</v>
      </c>
      <c r="L143" s="264">
        <f t="shared" ref="L143:L144" si="152">TRUNC(G143*I143,2)</f>
        <v>0</v>
      </c>
      <c r="M143" s="265">
        <f t="shared" ref="M143:M144" si="153">TRUNC(SUM(K143,L143),2)</f>
        <v>0</v>
      </c>
      <c r="N143" s="226"/>
      <c r="T143" s="241"/>
    </row>
    <row r="144" spans="2:20" ht="22.5" x14ac:dyDescent="0.2">
      <c r="B144" s="199"/>
      <c r="C144" s="198"/>
      <c r="D144" s="204" t="s">
        <v>364</v>
      </c>
      <c r="E144" s="198" t="s">
        <v>851</v>
      </c>
      <c r="F144" s="266" t="s">
        <v>105</v>
      </c>
      <c r="G144" s="200">
        <v>1</v>
      </c>
      <c r="H144" s="262">
        <v>0</v>
      </c>
      <c r="I144" s="263">
        <v>0</v>
      </c>
      <c r="J144" s="264">
        <f t="shared" si="150"/>
        <v>0</v>
      </c>
      <c r="K144" s="264">
        <f t="shared" si="151"/>
        <v>0</v>
      </c>
      <c r="L144" s="264">
        <f t="shared" si="152"/>
        <v>0</v>
      </c>
      <c r="M144" s="265">
        <f t="shared" si="153"/>
        <v>0</v>
      </c>
      <c r="N144" s="226"/>
      <c r="T144" s="241"/>
    </row>
    <row r="145" spans="1:20" x14ac:dyDescent="0.2">
      <c r="B145" s="252"/>
      <c r="C145" s="252"/>
      <c r="D145" s="254" t="s">
        <v>365</v>
      </c>
      <c r="E145" s="252" t="s">
        <v>131</v>
      </c>
      <c r="F145" s="276"/>
      <c r="G145" s="253"/>
      <c r="H145" s="285"/>
      <c r="I145" s="276"/>
      <c r="J145" s="276"/>
      <c r="K145" s="276"/>
      <c r="L145" s="276"/>
      <c r="M145" s="286">
        <f>TRUNC(SUM(M146:M147),2)</f>
        <v>0</v>
      </c>
      <c r="N145" s="229"/>
      <c r="T145" s="241"/>
    </row>
    <row r="146" spans="1:20" ht="22.5" x14ac:dyDescent="0.2">
      <c r="B146" s="199"/>
      <c r="C146" s="198"/>
      <c r="D146" s="204" t="s">
        <v>366</v>
      </c>
      <c r="E146" s="198" t="s">
        <v>239</v>
      </c>
      <c r="F146" s="266" t="s">
        <v>105</v>
      </c>
      <c r="G146" s="200">
        <v>1</v>
      </c>
      <c r="H146" s="262">
        <v>0</v>
      </c>
      <c r="I146" s="263">
        <v>0</v>
      </c>
      <c r="J146" s="264">
        <f t="shared" ref="J146:J147" si="154">TRUNC(SUM(H146:I146),2)</f>
        <v>0</v>
      </c>
      <c r="K146" s="264">
        <f t="shared" ref="K146:K147" si="155">TRUNC(G146*H146,2)</f>
        <v>0</v>
      </c>
      <c r="L146" s="264">
        <f t="shared" ref="L146:L147" si="156">TRUNC(G146*I146,2)</f>
        <v>0</v>
      </c>
      <c r="M146" s="265">
        <f t="shared" ref="M146:M147" si="157">TRUNC(SUM(K146,L146),2)</f>
        <v>0</v>
      </c>
      <c r="N146" s="226"/>
      <c r="T146" s="241"/>
    </row>
    <row r="147" spans="1:20" x14ac:dyDescent="0.2">
      <c r="B147" s="199"/>
      <c r="C147" s="198"/>
      <c r="D147" s="204" t="s">
        <v>367</v>
      </c>
      <c r="E147" s="198" t="s">
        <v>240</v>
      </c>
      <c r="F147" s="266" t="s">
        <v>105</v>
      </c>
      <c r="G147" s="200">
        <v>1</v>
      </c>
      <c r="H147" s="262">
        <v>0</v>
      </c>
      <c r="I147" s="263">
        <v>0</v>
      </c>
      <c r="J147" s="264">
        <f t="shared" si="154"/>
        <v>0</v>
      </c>
      <c r="K147" s="264">
        <f t="shared" si="155"/>
        <v>0</v>
      </c>
      <c r="L147" s="264">
        <f t="shared" si="156"/>
        <v>0</v>
      </c>
      <c r="M147" s="265">
        <f t="shared" si="157"/>
        <v>0</v>
      </c>
      <c r="N147" s="226"/>
      <c r="T147" s="241"/>
    </row>
    <row r="148" spans="1:20" x14ac:dyDescent="0.2">
      <c r="B148" s="255"/>
      <c r="C148" s="12"/>
      <c r="D148" s="258"/>
      <c r="E148" s="256" t="s">
        <v>26</v>
      </c>
      <c r="F148" s="277" t="s">
        <v>22</v>
      </c>
      <c r="G148" s="181"/>
      <c r="H148" s="287"/>
      <c r="I148" s="288"/>
      <c r="J148" s="289"/>
      <c r="K148" s="290">
        <f>SUM(K129:K147)</f>
        <v>0</v>
      </c>
      <c r="L148" s="290">
        <f>SUM(L129:L147)</f>
        <v>0</v>
      </c>
      <c r="M148" s="291"/>
      <c r="N148" s="226"/>
    </row>
    <row r="149" spans="1:20" x14ac:dyDescent="0.2">
      <c r="B149" s="7"/>
      <c r="C149" s="6"/>
      <c r="D149" s="240"/>
      <c r="E149" s="6" t="s">
        <v>22</v>
      </c>
      <c r="F149" s="278" t="s">
        <v>22</v>
      </c>
      <c r="G149" s="8"/>
      <c r="H149" s="292"/>
      <c r="I149" s="293"/>
      <c r="J149" s="294"/>
      <c r="K149" s="294"/>
      <c r="L149" s="295">
        <f>SUM(K148:L148)</f>
        <v>0</v>
      </c>
      <c r="M149" s="296"/>
      <c r="N149" s="226"/>
    </row>
    <row r="150" spans="1:20" x14ac:dyDescent="0.2">
      <c r="B150" s="252"/>
      <c r="C150" s="252"/>
      <c r="D150" s="259" t="s">
        <v>256</v>
      </c>
      <c r="E150" s="252" t="s">
        <v>124</v>
      </c>
      <c r="F150" s="276" t="s">
        <v>22</v>
      </c>
      <c r="G150" s="253"/>
      <c r="H150" s="284"/>
      <c r="I150" s="284"/>
      <c r="J150" s="276"/>
      <c r="K150" s="276"/>
      <c r="L150" s="276"/>
      <c r="M150" s="286">
        <f>SUM(M151,M153,M157)</f>
        <v>0</v>
      </c>
      <c r="N150" s="229"/>
    </row>
    <row r="151" spans="1:20" x14ac:dyDescent="0.2">
      <c r="B151" s="252"/>
      <c r="C151" s="252"/>
      <c r="D151" s="260" t="s">
        <v>257</v>
      </c>
      <c r="E151" s="252" t="s">
        <v>117</v>
      </c>
      <c r="F151" s="276"/>
      <c r="G151" s="253"/>
      <c r="H151" s="284"/>
      <c r="I151" s="284"/>
      <c r="J151" s="276"/>
      <c r="K151" s="276"/>
      <c r="L151" s="276"/>
      <c r="M151" s="286">
        <f>TRUNC(SUM(M152),2)</f>
        <v>0</v>
      </c>
      <c r="N151" s="229"/>
      <c r="S151" s="241"/>
    </row>
    <row r="152" spans="1:20" ht="22.5" x14ac:dyDescent="0.2">
      <c r="A152" s="1"/>
      <c r="B152" s="199"/>
      <c r="C152" s="198"/>
      <c r="D152" s="269" t="s">
        <v>258</v>
      </c>
      <c r="E152" s="267" t="s">
        <v>852</v>
      </c>
      <c r="F152" s="266" t="s">
        <v>102</v>
      </c>
      <c r="G152" s="262">
        <v>26.56</v>
      </c>
      <c r="H152" s="262">
        <v>0</v>
      </c>
      <c r="I152" s="263">
        <v>0</v>
      </c>
      <c r="J152" s="264">
        <f t="shared" ref="J152" si="158">TRUNC(SUM(H152:I152),2)</f>
        <v>0</v>
      </c>
      <c r="K152" s="264">
        <f t="shared" ref="K152" si="159">TRUNC(G152*H152,2)</f>
        <v>0</v>
      </c>
      <c r="L152" s="264">
        <f t="shared" ref="L152" si="160">TRUNC(G152*I152,2)</f>
        <v>0</v>
      </c>
      <c r="M152" s="265">
        <f>TRUNC(SUM(K152,L152),2)</f>
        <v>0</v>
      </c>
      <c r="N152" s="226"/>
      <c r="O152" s="205"/>
      <c r="P152" s="205"/>
      <c r="S152" s="241"/>
    </row>
    <row r="153" spans="1:20" x14ac:dyDescent="0.2">
      <c r="B153" s="252"/>
      <c r="C153" s="252"/>
      <c r="D153" s="260" t="s">
        <v>261</v>
      </c>
      <c r="E153" s="252" t="s">
        <v>244</v>
      </c>
      <c r="F153" s="276"/>
      <c r="G153" s="253"/>
      <c r="H153" s="284"/>
      <c r="I153" s="284"/>
      <c r="J153" s="276"/>
      <c r="K153" s="276"/>
      <c r="L153" s="276"/>
      <c r="M153" s="286">
        <f>TRUNC(SUM(M154:M156),2)</f>
        <v>0</v>
      </c>
      <c r="N153" s="229"/>
      <c r="S153" s="241"/>
    </row>
    <row r="154" spans="1:20" ht="22.5" x14ac:dyDescent="0.2">
      <c r="A154" s="1"/>
      <c r="B154" s="199"/>
      <c r="C154" s="198"/>
      <c r="D154" s="269" t="s">
        <v>262</v>
      </c>
      <c r="E154" s="267" t="s">
        <v>152</v>
      </c>
      <c r="F154" s="266" t="s">
        <v>102</v>
      </c>
      <c r="G154" s="262">
        <v>180.56</v>
      </c>
      <c r="H154" s="262">
        <v>0</v>
      </c>
      <c r="I154" s="263">
        <v>0</v>
      </c>
      <c r="J154" s="264">
        <f t="shared" ref="J154:J170" si="161">TRUNC(SUM(H154:I154),2)</f>
        <v>0</v>
      </c>
      <c r="K154" s="264">
        <f t="shared" ref="K154:K170" si="162">TRUNC(G154*H154,2)</f>
        <v>0</v>
      </c>
      <c r="L154" s="264">
        <f t="shared" ref="L154:L170" si="163">TRUNC(G154*I154,2)</f>
        <v>0</v>
      </c>
      <c r="M154" s="265">
        <f t="shared" ref="M154:M155" si="164">TRUNC(SUM(K154,L154),2)</f>
        <v>0</v>
      </c>
      <c r="N154" s="226"/>
      <c r="O154" s="205"/>
      <c r="P154" s="205"/>
      <c r="S154" s="241"/>
    </row>
    <row r="155" spans="1:20" ht="45" x14ac:dyDescent="0.2">
      <c r="A155" s="1"/>
      <c r="B155" s="199"/>
      <c r="C155" s="198"/>
      <c r="D155" s="269" t="s">
        <v>263</v>
      </c>
      <c r="E155" s="267" t="s">
        <v>500</v>
      </c>
      <c r="F155" s="266" t="s">
        <v>102</v>
      </c>
      <c r="G155" s="262">
        <v>24.81</v>
      </c>
      <c r="H155" s="262">
        <v>0</v>
      </c>
      <c r="I155" s="263">
        <v>0</v>
      </c>
      <c r="J155" s="264">
        <f t="shared" ref="J155" si="165">TRUNC(SUM(H155:I155),2)</f>
        <v>0</v>
      </c>
      <c r="K155" s="264">
        <f t="shared" si="162"/>
        <v>0</v>
      </c>
      <c r="L155" s="264">
        <f t="shared" si="163"/>
        <v>0</v>
      </c>
      <c r="M155" s="265">
        <f t="shared" si="164"/>
        <v>0</v>
      </c>
      <c r="N155" s="226"/>
      <c r="O155" s="205"/>
      <c r="P155" s="205"/>
      <c r="S155" s="241"/>
    </row>
    <row r="156" spans="1:20" x14ac:dyDescent="0.2">
      <c r="A156" s="1"/>
      <c r="B156" s="199"/>
      <c r="C156" s="198"/>
      <c r="D156" s="269" t="s">
        <v>853</v>
      </c>
      <c r="E156" s="267" t="s">
        <v>368</v>
      </c>
      <c r="F156" s="266" t="s">
        <v>102</v>
      </c>
      <c r="G156" s="262">
        <v>175.29</v>
      </c>
      <c r="H156" s="262">
        <v>0</v>
      </c>
      <c r="I156" s="263">
        <v>0</v>
      </c>
      <c r="J156" s="264">
        <f t="shared" ref="J156" si="166">TRUNC(SUM(H156:I156),2)</f>
        <v>0</v>
      </c>
      <c r="K156" s="264">
        <f t="shared" ref="K156" si="167">TRUNC(G156*H156,2)</f>
        <v>0</v>
      </c>
      <c r="L156" s="264">
        <f t="shared" ref="L156" si="168">TRUNC(G156*I156,2)</f>
        <v>0</v>
      </c>
      <c r="M156" s="265">
        <f t="shared" ref="M156" si="169">TRUNC(SUM(K156,L156),2)</f>
        <v>0</v>
      </c>
      <c r="N156" s="226"/>
      <c r="O156" s="205"/>
      <c r="P156" s="205"/>
      <c r="S156" s="241"/>
    </row>
    <row r="157" spans="1:20" x14ac:dyDescent="0.2">
      <c r="B157" s="252"/>
      <c r="C157" s="252"/>
      <c r="D157" s="260" t="s">
        <v>264</v>
      </c>
      <c r="E157" s="252" t="s">
        <v>245</v>
      </c>
      <c r="F157" s="276"/>
      <c r="G157" s="253"/>
      <c r="H157" s="284"/>
      <c r="I157" s="284"/>
      <c r="J157" s="276"/>
      <c r="K157" s="276"/>
      <c r="L157" s="276"/>
      <c r="M157" s="286">
        <f>TRUNC(SUM(M158:M159),2)</f>
        <v>0</v>
      </c>
      <c r="N157" s="229"/>
      <c r="S157" s="241"/>
    </row>
    <row r="158" spans="1:20" ht="22.5" x14ac:dyDescent="0.2">
      <c r="A158" s="1"/>
      <c r="B158" s="199"/>
      <c r="C158" s="198"/>
      <c r="D158" s="269" t="s">
        <v>265</v>
      </c>
      <c r="E158" s="267" t="s">
        <v>369</v>
      </c>
      <c r="F158" s="266" t="s">
        <v>103</v>
      </c>
      <c r="G158" s="262">
        <v>48.38</v>
      </c>
      <c r="H158" s="262">
        <v>0</v>
      </c>
      <c r="I158" s="263">
        <v>0</v>
      </c>
      <c r="J158" s="264">
        <f t="shared" si="161"/>
        <v>0</v>
      </c>
      <c r="K158" s="264">
        <f t="shared" si="162"/>
        <v>0</v>
      </c>
      <c r="L158" s="264">
        <f t="shared" si="163"/>
        <v>0</v>
      </c>
      <c r="M158" s="265">
        <f t="shared" ref="M158:M170" si="170">TRUNC(SUM(K158,L158),2)</f>
        <v>0</v>
      </c>
      <c r="N158" s="226"/>
      <c r="O158" s="205"/>
      <c r="P158" s="205"/>
      <c r="S158" s="241"/>
    </row>
    <row r="159" spans="1:20" ht="12" customHeight="1" x14ac:dyDescent="0.2">
      <c r="A159" s="1"/>
      <c r="B159" s="199"/>
      <c r="C159" s="198"/>
      <c r="D159" s="269" t="s">
        <v>266</v>
      </c>
      <c r="E159" s="267" t="s">
        <v>370</v>
      </c>
      <c r="F159" s="266" t="s">
        <v>103</v>
      </c>
      <c r="G159" s="262">
        <v>45.96</v>
      </c>
      <c r="H159" s="262">
        <v>0</v>
      </c>
      <c r="I159" s="263">
        <v>0</v>
      </c>
      <c r="J159" s="264">
        <f t="shared" ref="J159" si="171">TRUNC(SUM(H159:I159),2)</f>
        <v>0</v>
      </c>
      <c r="K159" s="264">
        <f t="shared" ref="K159" si="172">TRUNC(G159*H159,2)</f>
        <v>0</v>
      </c>
      <c r="L159" s="264">
        <f t="shared" ref="L159" si="173">TRUNC(G159*I159,2)</f>
        <v>0</v>
      </c>
      <c r="M159" s="265">
        <f t="shared" ref="M159" si="174">TRUNC(SUM(K159,L159),2)</f>
        <v>0</v>
      </c>
      <c r="N159" s="226"/>
      <c r="O159" s="205"/>
      <c r="P159" s="205"/>
      <c r="S159" s="241"/>
    </row>
    <row r="160" spans="1:20" x14ac:dyDescent="0.2">
      <c r="B160" s="255"/>
      <c r="C160" s="12"/>
      <c r="D160" s="258"/>
      <c r="E160" s="256" t="s">
        <v>26</v>
      </c>
      <c r="F160" s="277" t="s">
        <v>22</v>
      </c>
      <c r="G160" s="181"/>
      <c r="H160" s="287"/>
      <c r="I160" s="288"/>
      <c r="J160" s="289"/>
      <c r="K160" s="290">
        <f>SUM(K152:K159)</f>
        <v>0</v>
      </c>
      <c r="L160" s="290">
        <f>SUM(L152:L159)</f>
        <v>0</v>
      </c>
      <c r="M160" s="291"/>
      <c r="N160" s="226"/>
    </row>
    <row r="161" spans="1:19" x14ac:dyDescent="0.2">
      <c r="B161" s="7"/>
      <c r="C161" s="6"/>
      <c r="D161" s="240"/>
      <c r="E161" s="6" t="s">
        <v>22</v>
      </c>
      <c r="F161" s="278" t="s">
        <v>22</v>
      </c>
      <c r="G161" s="8"/>
      <c r="H161" s="292"/>
      <c r="I161" s="293"/>
      <c r="J161" s="294"/>
      <c r="K161" s="294"/>
      <c r="L161" s="295">
        <f>SUM(K160:L160)</f>
        <v>0</v>
      </c>
      <c r="M161" s="296"/>
      <c r="N161" s="226"/>
    </row>
    <row r="162" spans="1:19" x14ac:dyDescent="0.2">
      <c r="B162" s="252"/>
      <c r="C162" s="252"/>
      <c r="D162" s="259" t="s">
        <v>272</v>
      </c>
      <c r="E162" s="252" t="s">
        <v>125</v>
      </c>
      <c r="F162" s="276"/>
      <c r="G162" s="253"/>
      <c r="H162" s="284"/>
      <c r="I162" s="284"/>
      <c r="J162" s="276"/>
      <c r="K162" s="276"/>
      <c r="L162" s="276"/>
      <c r="M162" s="286">
        <f>SUM(M163,M173,M178)</f>
        <v>0</v>
      </c>
      <c r="N162" s="229"/>
    </row>
    <row r="163" spans="1:19" x14ac:dyDescent="0.2">
      <c r="B163" s="252"/>
      <c r="C163" s="252"/>
      <c r="D163" s="260" t="s">
        <v>273</v>
      </c>
      <c r="E163" s="252" t="s">
        <v>374</v>
      </c>
      <c r="F163" s="276"/>
      <c r="G163" s="253"/>
      <c r="H163" s="284"/>
      <c r="I163" s="284"/>
      <c r="J163" s="276"/>
      <c r="K163" s="276"/>
      <c r="L163" s="276"/>
      <c r="M163" s="286">
        <f>SUM(M164,M168,M171)</f>
        <v>0</v>
      </c>
      <c r="N163" s="229"/>
      <c r="S163" s="241"/>
    </row>
    <row r="164" spans="1:19" x14ac:dyDescent="0.2">
      <c r="B164" s="252"/>
      <c r="C164" s="252"/>
      <c r="D164" s="260" t="s">
        <v>274</v>
      </c>
      <c r="E164" s="252" t="s">
        <v>375</v>
      </c>
      <c r="F164" s="276"/>
      <c r="G164" s="253"/>
      <c r="H164" s="284"/>
      <c r="I164" s="284"/>
      <c r="J164" s="276"/>
      <c r="K164" s="276"/>
      <c r="L164" s="276"/>
      <c r="M164" s="286">
        <f>TRUNC(SUM(M165:M167),2)</f>
        <v>0</v>
      </c>
      <c r="N164" s="229"/>
      <c r="S164" s="241"/>
    </row>
    <row r="165" spans="1:19" ht="22.5" x14ac:dyDescent="0.2">
      <c r="A165" s="1"/>
      <c r="B165" s="199"/>
      <c r="C165" s="198"/>
      <c r="D165" s="269" t="s">
        <v>371</v>
      </c>
      <c r="E165" s="267" t="s">
        <v>854</v>
      </c>
      <c r="F165" s="266" t="s">
        <v>103</v>
      </c>
      <c r="G165" s="262">
        <v>54</v>
      </c>
      <c r="H165" s="262">
        <v>0</v>
      </c>
      <c r="I165" s="263">
        <v>0</v>
      </c>
      <c r="J165" s="264">
        <f t="shared" ref="J165" si="175">TRUNC(SUM(H165:I165),2)</f>
        <v>0</v>
      </c>
      <c r="K165" s="264">
        <f t="shared" ref="K165" si="176">TRUNC(G165*H165,2)</f>
        <v>0</v>
      </c>
      <c r="L165" s="264">
        <f t="shared" ref="L165" si="177">TRUNC(G165*I165,2)</f>
        <v>0</v>
      </c>
      <c r="M165" s="265">
        <f t="shared" ref="M165" si="178">TRUNC(SUM(K165,L165),2)</f>
        <v>0</v>
      </c>
      <c r="N165" s="226"/>
      <c r="O165" s="205"/>
      <c r="P165" s="205"/>
      <c r="S165" s="241"/>
    </row>
    <row r="166" spans="1:19" ht="22.5" x14ac:dyDescent="0.2">
      <c r="A166" s="1"/>
      <c r="B166" s="199"/>
      <c r="C166" s="198"/>
      <c r="D166" s="269" t="s">
        <v>372</v>
      </c>
      <c r="E166" s="267" t="s">
        <v>249</v>
      </c>
      <c r="F166" s="266" t="s">
        <v>103</v>
      </c>
      <c r="G166" s="262">
        <v>54</v>
      </c>
      <c r="H166" s="262">
        <v>0</v>
      </c>
      <c r="I166" s="263">
        <v>0</v>
      </c>
      <c r="J166" s="264">
        <f t="shared" ref="J166" si="179">TRUNC(SUM(H166:I166),2)</f>
        <v>0</v>
      </c>
      <c r="K166" s="264">
        <f t="shared" ref="K166" si="180">TRUNC(G166*H166,2)</f>
        <v>0</v>
      </c>
      <c r="L166" s="264">
        <f t="shared" ref="L166" si="181">TRUNC(G166*I166,2)</f>
        <v>0</v>
      </c>
      <c r="M166" s="265">
        <f t="shared" ref="M166" si="182">TRUNC(SUM(K166,L166),2)</f>
        <v>0</v>
      </c>
      <c r="N166" s="226"/>
      <c r="O166" s="205"/>
      <c r="P166" s="205"/>
      <c r="S166" s="241"/>
    </row>
    <row r="167" spans="1:19" ht="22.5" x14ac:dyDescent="0.2">
      <c r="A167" s="1"/>
      <c r="B167" s="199"/>
      <c r="C167" s="198"/>
      <c r="D167" s="269" t="s">
        <v>373</v>
      </c>
      <c r="E167" s="267" t="s">
        <v>855</v>
      </c>
      <c r="F167" s="266" t="s">
        <v>105</v>
      </c>
      <c r="G167" s="262">
        <v>78</v>
      </c>
      <c r="H167" s="262">
        <v>0</v>
      </c>
      <c r="I167" s="263">
        <v>0</v>
      </c>
      <c r="J167" s="264">
        <f t="shared" ref="J167" si="183">TRUNC(SUM(H167:I167),2)</f>
        <v>0</v>
      </c>
      <c r="K167" s="264">
        <f t="shared" ref="K167" si="184">TRUNC(G167*H167,2)</f>
        <v>0</v>
      </c>
      <c r="L167" s="264">
        <f t="shared" ref="L167" si="185">TRUNC(G167*I167,2)</f>
        <v>0</v>
      </c>
      <c r="M167" s="265">
        <f t="shared" ref="M167" si="186">TRUNC(SUM(K167,L167),2)</f>
        <v>0</v>
      </c>
      <c r="N167" s="226"/>
      <c r="O167" s="205"/>
      <c r="P167" s="205"/>
      <c r="S167" s="241"/>
    </row>
    <row r="168" spans="1:19" x14ac:dyDescent="0.2">
      <c r="B168" s="252"/>
      <c r="C168" s="252"/>
      <c r="D168" s="260" t="s">
        <v>376</v>
      </c>
      <c r="E168" s="252" t="s">
        <v>379</v>
      </c>
      <c r="F168" s="276"/>
      <c r="G168" s="253"/>
      <c r="H168" s="284"/>
      <c r="I168" s="284"/>
      <c r="J168" s="276"/>
      <c r="K168" s="276"/>
      <c r="L168" s="276"/>
      <c r="M168" s="286">
        <f>TRUNC(SUM(M169:M170),2)</f>
        <v>0</v>
      </c>
      <c r="N168" s="229"/>
      <c r="S168" s="241"/>
    </row>
    <row r="169" spans="1:19" ht="9.6" customHeight="1" x14ac:dyDescent="0.2">
      <c r="A169" s="1"/>
      <c r="B169" s="199"/>
      <c r="C169" s="198"/>
      <c r="D169" s="269" t="s">
        <v>377</v>
      </c>
      <c r="E169" s="267" t="s">
        <v>380</v>
      </c>
      <c r="F169" s="266" t="s">
        <v>105</v>
      </c>
      <c r="G169" s="262">
        <v>2</v>
      </c>
      <c r="H169" s="262">
        <v>0</v>
      </c>
      <c r="I169" s="263">
        <v>0</v>
      </c>
      <c r="J169" s="264">
        <f t="shared" si="161"/>
        <v>0</v>
      </c>
      <c r="K169" s="264">
        <f t="shared" si="162"/>
        <v>0</v>
      </c>
      <c r="L169" s="264">
        <f t="shared" si="163"/>
        <v>0</v>
      </c>
      <c r="M169" s="265">
        <f t="shared" si="170"/>
        <v>0</v>
      </c>
      <c r="N169" s="226"/>
      <c r="O169" s="205"/>
      <c r="P169" s="205"/>
      <c r="S169" s="241"/>
    </row>
    <row r="170" spans="1:19" ht="22.5" x14ac:dyDescent="0.2">
      <c r="A170" s="1"/>
      <c r="B170" s="199"/>
      <c r="C170" s="198"/>
      <c r="D170" s="269" t="s">
        <v>378</v>
      </c>
      <c r="E170" s="267" t="s">
        <v>381</v>
      </c>
      <c r="F170" s="266" t="s">
        <v>105</v>
      </c>
      <c r="G170" s="262">
        <v>1</v>
      </c>
      <c r="H170" s="262">
        <v>0</v>
      </c>
      <c r="I170" s="263">
        <v>0</v>
      </c>
      <c r="J170" s="264">
        <f t="shared" si="161"/>
        <v>0</v>
      </c>
      <c r="K170" s="264">
        <f t="shared" si="162"/>
        <v>0</v>
      </c>
      <c r="L170" s="264">
        <f t="shared" si="163"/>
        <v>0</v>
      </c>
      <c r="M170" s="265">
        <f t="shared" si="170"/>
        <v>0</v>
      </c>
      <c r="N170" s="226"/>
      <c r="O170" s="205"/>
      <c r="P170" s="205"/>
      <c r="S170" s="241"/>
    </row>
    <row r="171" spans="1:19" x14ac:dyDescent="0.2">
      <c r="B171" s="252"/>
      <c r="C171" s="252"/>
      <c r="D171" s="260" t="s">
        <v>383</v>
      </c>
      <c r="E171" s="252" t="s">
        <v>382</v>
      </c>
      <c r="F171" s="276"/>
      <c r="G171" s="253"/>
      <c r="H171" s="284"/>
      <c r="I171" s="284"/>
      <c r="J171" s="276"/>
      <c r="K171" s="276"/>
      <c r="L171" s="276"/>
      <c r="M171" s="286">
        <f>TRUNC(SUM(M172:M172),2)</f>
        <v>0</v>
      </c>
      <c r="N171" s="229"/>
      <c r="S171" s="241"/>
    </row>
    <row r="172" spans="1:19" ht="25.15" customHeight="1" x14ac:dyDescent="0.2">
      <c r="A172" s="1"/>
      <c r="B172" s="199"/>
      <c r="C172" s="198"/>
      <c r="D172" s="269" t="s">
        <v>384</v>
      </c>
      <c r="E172" s="267" t="s">
        <v>856</v>
      </c>
      <c r="F172" s="266" t="s">
        <v>103</v>
      </c>
      <c r="G172" s="262">
        <v>3</v>
      </c>
      <c r="H172" s="262">
        <v>0</v>
      </c>
      <c r="I172" s="263">
        <v>0</v>
      </c>
      <c r="J172" s="264">
        <f t="shared" ref="J172" si="187">TRUNC(SUM(H172:I172),2)</f>
        <v>0</v>
      </c>
      <c r="K172" s="264">
        <f t="shared" ref="K172" si="188">TRUNC(G172*H172,2)</f>
        <v>0</v>
      </c>
      <c r="L172" s="264">
        <f t="shared" ref="L172" si="189">TRUNC(G172*I172,2)</f>
        <v>0</v>
      </c>
      <c r="M172" s="265">
        <f t="shared" ref="M172" si="190">TRUNC(SUM(K172,L172),2)</f>
        <v>0</v>
      </c>
      <c r="N172" s="226"/>
      <c r="O172" s="205"/>
      <c r="P172" s="205"/>
      <c r="S172" s="241"/>
    </row>
    <row r="173" spans="1:19" x14ac:dyDescent="0.2">
      <c r="B173" s="252"/>
      <c r="C173" s="252"/>
      <c r="D173" s="260" t="s">
        <v>276</v>
      </c>
      <c r="E173" s="252" t="s">
        <v>126</v>
      </c>
      <c r="F173" s="276"/>
      <c r="G173" s="253"/>
      <c r="H173" s="284"/>
      <c r="I173" s="284"/>
      <c r="J173" s="276"/>
      <c r="K173" s="276"/>
      <c r="L173" s="276"/>
      <c r="M173" s="286">
        <f>SUM(M174)</f>
        <v>0</v>
      </c>
      <c r="N173" s="229"/>
      <c r="S173" s="241"/>
    </row>
    <row r="174" spans="1:19" x14ac:dyDescent="0.2">
      <c r="B174" s="252"/>
      <c r="C174" s="252"/>
      <c r="D174" s="260" t="s">
        <v>277</v>
      </c>
      <c r="E174" s="252" t="s">
        <v>252</v>
      </c>
      <c r="F174" s="276"/>
      <c r="G174" s="253"/>
      <c r="H174" s="284"/>
      <c r="I174" s="284"/>
      <c r="J174" s="276"/>
      <c r="K174" s="276"/>
      <c r="L174" s="276"/>
      <c r="M174" s="286">
        <f>TRUNC(SUM(M175:M177),2)</f>
        <v>0</v>
      </c>
      <c r="N174" s="229"/>
      <c r="S174" s="241"/>
    </row>
    <row r="175" spans="1:19" ht="22.5" x14ac:dyDescent="0.2">
      <c r="A175" s="1"/>
      <c r="B175" s="199"/>
      <c r="C175" s="198"/>
      <c r="D175" s="269" t="s">
        <v>386</v>
      </c>
      <c r="E175" s="267" t="s">
        <v>857</v>
      </c>
      <c r="F175" s="266" t="s">
        <v>103</v>
      </c>
      <c r="G175" s="262">
        <v>6</v>
      </c>
      <c r="H175" s="262">
        <v>0</v>
      </c>
      <c r="I175" s="263">
        <v>0</v>
      </c>
      <c r="J175" s="264">
        <f t="shared" ref="J175" si="191">TRUNC(SUM(H175:I175),2)</f>
        <v>0</v>
      </c>
      <c r="K175" s="264">
        <f t="shared" ref="K175:K177" si="192">TRUNC(G175*H175,2)</f>
        <v>0</v>
      </c>
      <c r="L175" s="264">
        <f t="shared" ref="L175:L177" si="193">TRUNC(G175*I175,2)</f>
        <v>0</v>
      </c>
      <c r="M175" s="265">
        <f t="shared" ref="M175:M177" si="194">TRUNC(SUM(K175,L175),2)</f>
        <v>0</v>
      </c>
      <c r="N175" s="226"/>
      <c r="O175" s="205"/>
      <c r="P175" s="205"/>
      <c r="S175" s="241"/>
    </row>
    <row r="176" spans="1:19" ht="22.5" x14ac:dyDescent="0.2">
      <c r="A176" s="1"/>
      <c r="B176" s="199"/>
      <c r="C176" s="198"/>
      <c r="D176" s="269" t="s">
        <v>387</v>
      </c>
      <c r="E176" s="267" t="s">
        <v>858</v>
      </c>
      <c r="F176" s="266" t="s">
        <v>105</v>
      </c>
      <c r="G176" s="262">
        <v>1</v>
      </c>
      <c r="H176" s="262">
        <v>0</v>
      </c>
      <c r="I176" s="263">
        <v>0</v>
      </c>
      <c r="J176" s="264">
        <f t="shared" ref="J176:J177" si="195">TRUNC(SUM(H176:I176),2)</f>
        <v>0</v>
      </c>
      <c r="K176" s="264">
        <f t="shared" si="192"/>
        <v>0</v>
      </c>
      <c r="L176" s="264">
        <f t="shared" si="193"/>
        <v>0</v>
      </c>
      <c r="M176" s="265">
        <f t="shared" si="194"/>
        <v>0</v>
      </c>
      <c r="N176" s="226"/>
      <c r="O176" s="205"/>
      <c r="P176" s="205"/>
      <c r="S176" s="241"/>
    </row>
    <row r="177" spans="1:19" ht="22.5" x14ac:dyDescent="0.2">
      <c r="A177" s="1"/>
      <c r="B177" s="199"/>
      <c r="C177" s="198"/>
      <c r="D177" s="269" t="s">
        <v>388</v>
      </c>
      <c r="E177" s="267" t="s">
        <v>385</v>
      </c>
      <c r="F177" s="266" t="s">
        <v>105</v>
      </c>
      <c r="G177" s="262">
        <v>1</v>
      </c>
      <c r="H177" s="262">
        <v>0</v>
      </c>
      <c r="I177" s="263">
        <v>0</v>
      </c>
      <c r="J177" s="264">
        <f t="shared" si="195"/>
        <v>0</v>
      </c>
      <c r="K177" s="264">
        <f t="shared" si="192"/>
        <v>0</v>
      </c>
      <c r="L177" s="264">
        <f t="shared" si="193"/>
        <v>0</v>
      </c>
      <c r="M177" s="265">
        <f t="shared" si="194"/>
        <v>0</v>
      </c>
      <c r="N177" s="226"/>
      <c r="O177" s="205"/>
      <c r="P177" s="205"/>
      <c r="S177" s="241"/>
    </row>
    <row r="178" spans="1:19" x14ac:dyDescent="0.2">
      <c r="B178" s="252"/>
      <c r="C178" s="252"/>
      <c r="D178" s="260" t="s">
        <v>859</v>
      </c>
      <c r="E178" s="252" t="s">
        <v>255</v>
      </c>
      <c r="F178" s="276"/>
      <c r="G178" s="253"/>
      <c r="H178" s="284"/>
      <c r="I178" s="284"/>
      <c r="J178" s="276"/>
      <c r="K178" s="276"/>
      <c r="L178" s="276"/>
      <c r="M178" s="286">
        <f>TRUNC(SUM(M179:M192),2)</f>
        <v>0</v>
      </c>
      <c r="N178" s="229"/>
      <c r="S178" s="241"/>
    </row>
    <row r="179" spans="1:19" ht="9.6" customHeight="1" x14ac:dyDescent="0.2">
      <c r="A179" s="1"/>
      <c r="B179" s="199"/>
      <c r="C179" s="198"/>
      <c r="D179" s="269" t="s">
        <v>860</v>
      </c>
      <c r="E179" s="267" t="s">
        <v>389</v>
      </c>
      <c r="F179" s="266" t="s">
        <v>103</v>
      </c>
      <c r="G179" s="262">
        <v>12</v>
      </c>
      <c r="H179" s="262">
        <v>0</v>
      </c>
      <c r="I179" s="263">
        <v>0</v>
      </c>
      <c r="J179" s="264">
        <f t="shared" ref="J179:J180" si="196">TRUNC(SUM(H179:I179),2)</f>
        <v>0</v>
      </c>
      <c r="K179" s="264">
        <f t="shared" ref="K179:K180" si="197">TRUNC(G179*H179,2)</f>
        <v>0</v>
      </c>
      <c r="L179" s="264">
        <f t="shared" ref="L179:L180" si="198">TRUNC(G179*I179,2)</f>
        <v>0</v>
      </c>
      <c r="M179" s="265">
        <f t="shared" ref="M179:M180" si="199">TRUNC(SUM(K179,L179),2)</f>
        <v>0</v>
      </c>
      <c r="N179" s="226"/>
      <c r="O179" s="205"/>
      <c r="P179" s="205"/>
      <c r="S179" s="241"/>
    </row>
    <row r="180" spans="1:19" ht="22.5" x14ac:dyDescent="0.2">
      <c r="A180" s="1"/>
      <c r="B180" s="199"/>
      <c r="C180" s="198"/>
      <c r="D180" s="269" t="s">
        <v>861</v>
      </c>
      <c r="E180" s="267" t="s">
        <v>390</v>
      </c>
      <c r="F180" s="266" t="s">
        <v>103</v>
      </c>
      <c r="G180" s="262">
        <v>120</v>
      </c>
      <c r="H180" s="262">
        <v>0</v>
      </c>
      <c r="I180" s="263">
        <v>0</v>
      </c>
      <c r="J180" s="264">
        <f t="shared" si="196"/>
        <v>0</v>
      </c>
      <c r="K180" s="264">
        <f t="shared" si="197"/>
        <v>0</v>
      </c>
      <c r="L180" s="264">
        <f t="shared" si="198"/>
        <v>0</v>
      </c>
      <c r="M180" s="265">
        <f t="shared" si="199"/>
        <v>0</v>
      </c>
      <c r="N180" s="226"/>
      <c r="O180" s="205"/>
      <c r="P180" s="205"/>
      <c r="S180" s="241"/>
    </row>
    <row r="181" spans="1:19" ht="9.6" customHeight="1" x14ac:dyDescent="0.2">
      <c r="A181" s="1"/>
      <c r="B181" s="199"/>
      <c r="C181" s="198"/>
      <c r="D181" s="269" t="s">
        <v>862</v>
      </c>
      <c r="E181" s="267" t="s">
        <v>391</v>
      </c>
      <c r="F181" s="266" t="s">
        <v>103</v>
      </c>
      <c r="G181" s="262">
        <v>30</v>
      </c>
      <c r="H181" s="262">
        <v>0</v>
      </c>
      <c r="I181" s="263">
        <v>0</v>
      </c>
      <c r="J181" s="264">
        <f t="shared" ref="J181:J184" si="200">TRUNC(SUM(H181:I181),2)</f>
        <v>0</v>
      </c>
      <c r="K181" s="264">
        <f t="shared" ref="K181:K184" si="201">TRUNC(G181*H181,2)</f>
        <v>0</v>
      </c>
      <c r="L181" s="264">
        <f t="shared" ref="L181:L184" si="202">TRUNC(G181*I181,2)</f>
        <v>0</v>
      </c>
      <c r="M181" s="265">
        <f t="shared" ref="M181:M184" si="203">TRUNC(SUM(K181,L181),2)</f>
        <v>0</v>
      </c>
      <c r="N181" s="226"/>
      <c r="O181" s="205"/>
      <c r="P181" s="205"/>
      <c r="S181" s="241"/>
    </row>
    <row r="182" spans="1:19" ht="22.5" x14ac:dyDescent="0.2">
      <c r="A182" s="1"/>
      <c r="B182" s="199"/>
      <c r="C182" s="198"/>
      <c r="D182" s="269" t="s">
        <v>863</v>
      </c>
      <c r="E182" s="267" t="s">
        <v>392</v>
      </c>
      <c r="F182" s="266" t="s">
        <v>105</v>
      </c>
      <c r="G182" s="262">
        <v>5</v>
      </c>
      <c r="H182" s="262">
        <v>0</v>
      </c>
      <c r="I182" s="263">
        <v>0</v>
      </c>
      <c r="J182" s="264">
        <f t="shared" si="200"/>
        <v>0</v>
      </c>
      <c r="K182" s="264">
        <f t="shared" si="201"/>
        <v>0</v>
      </c>
      <c r="L182" s="264">
        <f t="shared" si="202"/>
        <v>0</v>
      </c>
      <c r="M182" s="265">
        <f t="shared" si="203"/>
        <v>0</v>
      </c>
      <c r="N182" s="226"/>
      <c r="O182" s="205"/>
      <c r="P182" s="205"/>
      <c r="S182" s="241"/>
    </row>
    <row r="183" spans="1:19" ht="9.6" customHeight="1" x14ac:dyDescent="0.2">
      <c r="A183" s="1"/>
      <c r="B183" s="199"/>
      <c r="C183" s="198"/>
      <c r="D183" s="269" t="s">
        <v>864</v>
      </c>
      <c r="E183" s="267" t="s">
        <v>393</v>
      </c>
      <c r="F183" s="266" t="s">
        <v>105</v>
      </c>
      <c r="G183" s="262">
        <v>16</v>
      </c>
      <c r="H183" s="262">
        <v>0</v>
      </c>
      <c r="I183" s="263">
        <v>0</v>
      </c>
      <c r="J183" s="264">
        <f t="shared" si="200"/>
        <v>0</v>
      </c>
      <c r="K183" s="264">
        <f t="shared" si="201"/>
        <v>0</v>
      </c>
      <c r="L183" s="264">
        <f t="shared" si="202"/>
        <v>0</v>
      </c>
      <c r="M183" s="265">
        <f t="shared" si="203"/>
        <v>0</v>
      </c>
      <c r="N183" s="226"/>
      <c r="O183" s="205"/>
      <c r="P183" s="205"/>
      <c r="S183" s="241"/>
    </row>
    <row r="184" spans="1:19" ht="22.5" x14ac:dyDescent="0.2">
      <c r="A184" s="1"/>
      <c r="B184" s="199"/>
      <c r="C184" s="198"/>
      <c r="D184" s="269" t="s">
        <v>865</v>
      </c>
      <c r="E184" s="267" t="s">
        <v>394</v>
      </c>
      <c r="F184" s="266" t="s">
        <v>105</v>
      </c>
      <c r="G184" s="262">
        <v>4</v>
      </c>
      <c r="H184" s="262">
        <v>0</v>
      </c>
      <c r="I184" s="263">
        <v>0</v>
      </c>
      <c r="J184" s="264">
        <f t="shared" si="200"/>
        <v>0</v>
      </c>
      <c r="K184" s="264">
        <f t="shared" si="201"/>
        <v>0</v>
      </c>
      <c r="L184" s="264">
        <f t="shared" si="202"/>
        <v>0</v>
      </c>
      <c r="M184" s="265">
        <f t="shared" si="203"/>
        <v>0</v>
      </c>
      <c r="N184" s="226"/>
      <c r="O184" s="205"/>
      <c r="P184" s="205"/>
      <c r="S184" s="241"/>
    </row>
    <row r="185" spans="1:19" ht="9.6" customHeight="1" x14ac:dyDescent="0.2">
      <c r="A185" s="1"/>
      <c r="B185" s="199"/>
      <c r="C185" s="198"/>
      <c r="D185" s="269" t="s">
        <v>866</v>
      </c>
      <c r="E185" s="267" t="s">
        <v>395</v>
      </c>
      <c r="F185" s="266" t="s">
        <v>105</v>
      </c>
      <c r="G185" s="262">
        <v>1</v>
      </c>
      <c r="H185" s="262">
        <v>0</v>
      </c>
      <c r="I185" s="263">
        <v>0</v>
      </c>
      <c r="J185" s="264">
        <f t="shared" ref="J185:J188" si="204">TRUNC(SUM(H185:I185),2)</f>
        <v>0</v>
      </c>
      <c r="K185" s="264">
        <f t="shared" ref="K185:K188" si="205">TRUNC(G185*H185,2)</f>
        <v>0</v>
      </c>
      <c r="L185" s="264">
        <f t="shared" ref="L185:L188" si="206">TRUNC(G185*I185,2)</f>
        <v>0</v>
      </c>
      <c r="M185" s="265">
        <f t="shared" ref="M185:M188" si="207">TRUNC(SUM(K185,L185),2)</f>
        <v>0</v>
      </c>
      <c r="N185" s="226"/>
      <c r="O185" s="205"/>
      <c r="P185" s="205"/>
      <c r="S185" s="241"/>
    </row>
    <row r="186" spans="1:19" ht="22.5" x14ac:dyDescent="0.2">
      <c r="A186" s="1"/>
      <c r="B186" s="199"/>
      <c r="C186" s="198"/>
      <c r="D186" s="269" t="s">
        <v>867</v>
      </c>
      <c r="E186" s="267" t="s">
        <v>396</v>
      </c>
      <c r="F186" s="266" t="s">
        <v>105</v>
      </c>
      <c r="G186" s="262">
        <v>6</v>
      </c>
      <c r="H186" s="262">
        <v>0</v>
      </c>
      <c r="I186" s="263">
        <v>0</v>
      </c>
      <c r="J186" s="264">
        <f t="shared" si="204"/>
        <v>0</v>
      </c>
      <c r="K186" s="264">
        <f t="shared" si="205"/>
        <v>0</v>
      </c>
      <c r="L186" s="264">
        <f t="shared" si="206"/>
        <v>0</v>
      </c>
      <c r="M186" s="265">
        <f t="shared" si="207"/>
        <v>0</v>
      </c>
      <c r="N186" s="226"/>
      <c r="O186" s="205"/>
      <c r="P186" s="205"/>
      <c r="S186" s="241"/>
    </row>
    <row r="187" spans="1:19" ht="9.6" customHeight="1" x14ac:dyDescent="0.2">
      <c r="A187" s="1"/>
      <c r="B187" s="199"/>
      <c r="C187" s="198"/>
      <c r="D187" s="269" t="s">
        <v>868</v>
      </c>
      <c r="E187" s="267" t="s">
        <v>397</v>
      </c>
      <c r="F187" s="266" t="s">
        <v>105</v>
      </c>
      <c r="G187" s="262">
        <v>4</v>
      </c>
      <c r="H187" s="262">
        <v>0</v>
      </c>
      <c r="I187" s="263">
        <v>0</v>
      </c>
      <c r="J187" s="264">
        <f t="shared" si="204"/>
        <v>0</v>
      </c>
      <c r="K187" s="264">
        <f t="shared" si="205"/>
        <v>0</v>
      </c>
      <c r="L187" s="264">
        <f t="shared" si="206"/>
        <v>0</v>
      </c>
      <c r="M187" s="265">
        <f t="shared" si="207"/>
        <v>0</v>
      </c>
      <c r="N187" s="226"/>
      <c r="O187" s="205"/>
      <c r="P187" s="205"/>
      <c r="S187" s="241"/>
    </row>
    <row r="188" spans="1:19" ht="22.5" x14ac:dyDescent="0.2">
      <c r="A188" s="1"/>
      <c r="B188" s="199"/>
      <c r="C188" s="198"/>
      <c r="D188" s="269" t="s">
        <v>869</v>
      </c>
      <c r="E188" s="267" t="s">
        <v>398</v>
      </c>
      <c r="F188" s="266" t="s">
        <v>105</v>
      </c>
      <c r="G188" s="262">
        <v>2</v>
      </c>
      <c r="H188" s="262">
        <v>0</v>
      </c>
      <c r="I188" s="263">
        <v>0</v>
      </c>
      <c r="J188" s="264">
        <f t="shared" si="204"/>
        <v>0</v>
      </c>
      <c r="K188" s="264">
        <f t="shared" si="205"/>
        <v>0</v>
      </c>
      <c r="L188" s="264">
        <f t="shared" si="206"/>
        <v>0</v>
      </c>
      <c r="M188" s="265">
        <f t="shared" si="207"/>
        <v>0</v>
      </c>
      <c r="N188" s="226"/>
      <c r="O188" s="205"/>
      <c r="P188" s="205"/>
      <c r="S188" s="241"/>
    </row>
    <row r="189" spans="1:19" ht="9.6" customHeight="1" x14ac:dyDescent="0.2">
      <c r="A189" s="1"/>
      <c r="B189" s="199"/>
      <c r="C189" s="198"/>
      <c r="D189" s="269" t="s">
        <v>870</v>
      </c>
      <c r="E189" s="267" t="s">
        <v>399</v>
      </c>
      <c r="F189" s="266" t="s">
        <v>105</v>
      </c>
      <c r="G189" s="262">
        <v>1</v>
      </c>
      <c r="H189" s="262">
        <v>0</v>
      </c>
      <c r="I189" s="263">
        <v>0</v>
      </c>
      <c r="J189" s="264">
        <f t="shared" ref="J189:J190" si="208">TRUNC(SUM(H189:I189),2)</f>
        <v>0</v>
      </c>
      <c r="K189" s="264">
        <f t="shared" ref="K189:K190" si="209">TRUNC(G189*H189,2)</f>
        <v>0</v>
      </c>
      <c r="L189" s="264">
        <f t="shared" ref="L189:L190" si="210">TRUNC(G189*I189,2)</f>
        <v>0</v>
      </c>
      <c r="M189" s="265">
        <f t="shared" ref="M189:M190" si="211">TRUNC(SUM(K189,L189),2)</f>
        <v>0</v>
      </c>
      <c r="N189" s="226"/>
      <c r="O189" s="205"/>
      <c r="P189" s="205"/>
      <c r="S189" s="241"/>
    </row>
    <row r="190" spans="1:19" ht="22.5" x14ac:dyDescent="0.2">
      <c r="A190" s="1"/>
      <c r="B190" s="199"/>
      <c r="C190" s="198"/>
      <c r="D190" s="269" t="s">
        <v>871</v>
      </c>
      <c r="E190" s="267" t="s">
        <v>400</v>
      </c>
      <c r="F190" s="266" t="s">
        <v>105</v>
      </c>
      <c r="G190" s="262">
        <v>1</v>
      </c>
      <c r="H190" s="262">
        <v>0</v>
      </c>
      <c r="I190" s="263">
        <v>0</v>
      </c>
      <c r="J190" s="264">
        <f t="shared" si="208"/>
        <v>0</v>
      </c>
      <c r="K190" s="264">
        <f t="shared" si="209"/>
        <v>0</v>
      </c>
      <c r="L190" s="264">
        <f t="shared" si="210"/>
        <v>0</v>
      </c>
      <c r="M190" s="265">
        <f t="shared" si="211"/>
        <v>0</v>
      </c>
      <c r="N190" s="226"/>
      <c r="O190" s="205"/>
      <c r="P190" s="205"/>
      <c r="S190" s="241"/>
    </row>
    <row r="191" spans="1:19" ht="9.6" customHeight="1" x14ac:dyDescent="0.2">
      <c r="A191" s="1"/>
      <c r="B191" s="199"/>
      <c r="C191" s="198"/>
      <c r="D191" s="269" t="s">
        <v>872</v>
      </c>
      <c r="E191" s="267" t="s">
        <v>401</v>
      </c>
      <c r="F191" s="266" t="s">
        <v>105</v>
      </c>
      <c r="G191" s="262">
        <v>2</v>
      </c>
      <c r="H191" s="262">
        <v>0</v>
      </c>
      <c r="I191" s="263">
        <v>0</v>
      </c>
      <c r="J191" s="264">
        <f t="shared" ref="J191:J192" si="212">TRUNC(SUM(H191:I191),2)</f>
        <v>0</v>
      </c>
      <c r="K191" s="264">
        <f t="shared" ref="K191:K192" si="213">TRUNC(G191*H191,2)</f>
        <v>0</v>
      </c>
      <c r="L191" s="264">
        <f t="shared" ref="L191:L192" si="214">TRUNC(G191*I191,2)</f>
        <v>0</v>
      </c>
      <c r="M191" s="265">
        <f t="shared" ref="M191:M192" si="215">TRUNC(SUM(K191,L191),2)</f>
        <v>0</v>
      </c>
      <c r="N191" s="226"/>
      <c r="O191" s="205"/>
      <c r="P191" s="205"/>
      <c r="S191" s="241"/>
    </row>
    <row r="192" spans="1:19" x14ac:dyDescent="0.2">
      <c r="A192" s="1"/>
      <c r="B192" s="199"/>
      <c r="C192" s="198"/>
      <c r="D192" s="269" t="s">
        <v>873</v>
      </c>
      <c r="E192" s="267" t="s">
        <v>402</v>
      </c>
      <c r="F192" s="266" t="s">
        <v>105</v>
      </c>
      <c r="G192" s="262">
        <v>12</v>
      </c>
      <c r="H192" s="262">
        <v>0</v>
      </c>
      <c r="I192" s="263">
        <v>0</v>
      </c>
      <c r="J192" s="264">
        <f t="shared" si="212"/>
        <v>0</v>
      </c>
      <c r="K192" s="264">
        <f t="shared" si="213"/>
        <v>0</v>
      </c>
      <c r="L192" s="264">
        <f t="shared" si="214"/>
        <v>0</v>
      </c>
      <c r="M192" s="265">
        <f t="shared" si="215"/>
        <v>0</v>
      </c>
      <c r="N192" s="226"/>
      <c r="O192" s="205"/>
      <c r="P192" s="205"/>
      <c r="S192" s="241"/>
    </row>
    <row r="193" spans="1:19" x14ac:dyDescent="0.2">
      <c r="B193" s="255"/>
      <c r="C193" s="12"/>
      <c r="D193" s="261"/>
      <c r="E193" s="256" t="s">
        <v>26</v>
      </c>
      <c r="F193" s="277" t="s">
        <v>22</v>
      </c>
      <c r="G193" s="181"/>
      <c r="H193" s="287"/>
      <c r="I193" s="288"/>
      <c r="J193" s="289"/>
      <c r="K193" s="290">
        <f>SUM(K165:K192)</f>
        <v>0</v>
      </c>
      <c r="L193" s="290">
        <f>SUM(L165:L192)</f>
        <v>0</v>
      </c>
      <c r="M193" s="291"/>
      <c r="N193" s="226"/>
    </row>
    <row r="194" spans="1:19" x14ac:dyDescent="0.2">
      <c r="B194" s="7"/>
      <c r="C194" s="6"/>
      <c r="D194" s="240"/>
      <c r="E194" s="6" t="s">
        <v>22</v>
      </c>
      <c r="F194" s="278" t="s">
        <v>22</v>
      </c>
      <c r="G194" s="8"/>
      <c r="H194" s="292"/>
      <c r="I194" s="293"/>
      <c r="J194" s="294"/>
      <c r="K194" s="294"/>
      <c r="L194" s="295">
        <f>SUM(K193:L193)</f>
        <v>0</v>
      </c>
      <c r="M194" s="296"/>
      <c r="N194" s="226"/>
    </row>
    <row r="195" spans="1:19" x14ac:dyDescent="0.2">
      <c r="B195" s="252"/>
      <c r="C195" s="252"/>
      <c r="D195" s="259" t="s">
        <v>279</v>
      </c>
      <c r="E195" s="252" t="s">
        <v>33</v>
      </c>
      <c r="F195" s="276"/>
      <c r="G195" s="253"/>
      <c r="H195" s="284"/>
      <c r="I195" s="284"/>
      <c r="J195" s="276"/>
      <c r="K195" s="276"/>
      <c r="L195" s="276"/>
      <c r="M195" s="286">
        <f>SUM(M196,M199,M209,M213,M220,M227,M237)</f>
        <v>0</v>
      </c>
      <c r="N195" s="229"/>
    </row>
    <row r="196" spans="1:19" x14ac:dyDescent="0.2">
      <c r="B196" s="252"/>
      <c r="C196" s="252"/>
      <c r="D196" s="260" t="s">
        <v>280</v>
      </c>
      <c r="E196" s="252" t="s">
        <v>127</v>
      </c>
      <c r="F196" s="276"/>
      <c r="G196" s="253"/>
      <c r="H196" s="284"/>
      <c r="I196" s="284"/>
      <c r="J196" s="276"/>
      <c r="K196" s="276"/>
      <c r="L196" s="276"/>
      <c r="M196" s="286">
        <f>TRUNC(SUM(M197:M198),2)</f>
        <v>0</v>
      </c>
      <c r="N196" s="229"/>
      <c r="S196" s="241"/>
    </row>
    <row r="197" spans="1:19" ht="33.75" x14ac:dyDescent="0.2">
      <c r="A197" s="1"/>
      <c r="B197" s="199"/>
      <c r="C197" s="198"/>
      <c r="D197" s="269" t="s">
        <v>281</v>
      </c>
      <c r="E197" s="267" t="s">
        <v>259</v>
      </c>
      <c r="F197" s="266" t="s">
        <v>105</v>
      </c>
      <c r="G197" s="262">
        <v>1</v>
      </c>
      <c r="H197" s="262">
        <v>0</v>
      </c>
      <c r="I197" s="263">
        <v>0</v>
      </c>
      <c r="J197" s="264">
        <f t="shared" ref="J197" si="216">TRUNC(SUM(H197:I197),2)</f>
        <v>0</v>
      </c>
      <c r="K197" s="264">
        <f t="shared" ref="K197" si="217">TRUNC(G197*H197,2)</f>
        <v>0</v>
      </c>
      <c r="L197" s="264">
        <f t="shared" ref="L197" si="218">TRUNC(G197*I197,2)</f>
        <v>0</v>
      </c>
      <c r="M197" s="265">
        <f t="shared" ref="M197" si="219">TRUNC(SUM(K197,L197),2)</f>
        <v>0</v>
      </c>
      <c r="N197" s="226"/>
      <c r="O197" s="205"/>
      <c r="P197" s="205"/>
      <c r="S197" s="241"/>
    </row>
    <row r="198" spans="1:19" ht="33.75" x14ac:dyDescent="0.2">
      <c r="A198" s="1"/>
      <c r="B198" s="199"/>
      <c r="C198" s="198"/>
      <c r="D198" s="269" t="s">
        <v>282</v>
      </c>
      <c r="E198" s="267" t="s">
        <v>260</v>
      </c>
      <c r="F198" s="266" t="s">
        <v>105</v>
      </c>
      <c r="G198" s="262">
        <v>1</v>
      </c>
      <c r="H198" s="262">
        <v>0</v>
      </c>
      <c r="I198" s="263">
        <v>0</v>
      </c>
      <c r="J198" s="264">
        <f t="shared" ref="J198" si="220">TRUNC(SUM(H198:I198),2)</f>
        <v>0</v>
      </c>
      <c r="K198" s="264">
        <f t="shared" ref="K198" si="221">TRUNC(G198*H198,2)</f>
        <v>0</v>
      </c>
      <c r="L198" s="264">
        <f t="shared" ref="L198" si="222">TRUNC(G198*I198,2)</f>
        <v>0</v>
      </c>
      <c r="M198" s="265">
        <f t="shared" ref="M198" si="223">TRUNC(SUM(K198,L198),2)</f>
        <v>0</v>
      </c>
      <c r="N198" s="226"/>
      <c r="O198" s="205"/>
      <c r="P198" s="205"/>
      <c r="S198" s="241"/>
    </row>
    <row r="199" spans="1:19" x14ac:dyDescent="0.2">
      <c r="B199" s="252"/>
      <c r="C199" s="252"/>
      <c r="D199" s="260" t="s">
        <v>283</v>
      </c>
      <c r="E199" s="252" t="s">
        <v>128</v>
      </c>
      <c r="F199" s="276"/>
      <c r="G199" s="253"/>
      <c r="H199" s="284"/>
      <c r="I199" s="284"/>
      <c r="J199" s="276"/>
      <c r="K199" s="276"/>
      <c r="L199" s="276"/>
      <c r="M199" s="286">
        <f>TRUNC(SUM(M200:M208),2)</f>
        <v>0</v>
      </c>
      <c r="N199" s="229"/>
      <c r="S199" s="241"/>
    </row>
    <row r="200" spans="1:19" ht="9.6" customHeight="1" x14ac:dyDescent="0.2">
      <c r="A200" s="1"/>
      <c r="B200" s="199"/>
      <c r="C200" s="198"/>
      <c r="D200" s="269" t="s">
        <v>284</v>
      </c>
      <c r="E200" s="267" t="s">
        <v>874</v>
      </c>
      <c r="F200" s="266" t="s">
        <v>103</v>
      </c>
      <c r="G200" s="262">
        <v>52</v>
      </c>
      <c r="H200" s="262">
        <v>0</v>
      </c>
      <c r="I200" s="263">
        <v>0</v>
      </c>
      <c r="J200" s="264">
        <f t="shared" ref="J200:J201" si="224">TRUNC(SUM(H200:I200),2)</f>
        <v>0</v>
      </c>
      <c r="K200" s="264">
        <f t="shared" ref="K200:K201" si="225">TRUNC(G200*H200,2)</f>
        <v>0</v>
      </c>
      <c r="L200" s="264">
        <f t="shared" ref="L200:L201" si="226">TRUNC(G200*I200,2)</f>
        <v>0</v>
      </c>
      <c r="M200" s="265">
        <f t="shared" ref="M200:M201" si="227">TRUNC(SUM(K200,L200),2)</f>
        <v>0</v>
      </c>
      <c r="N200" s="226"/>
      <c r="O200" s="205"/>
      <c r="P200" s="205"/>
      <c r="S200" s="241"/>
    </row>
    <row r="201" spans="1:19" ht="22.5" x14ac:dyDescent="0.2">
      <c r="A201" s="1"/>
      <c r="B201" s="199"/>
      <c r="C201" s="198"/>
      <c r="D201" s="269" t="s">
        <v>403</v>
      </c>
      <c r="E201" s="267" t="s">
        <v>875</v>
      </c>
      <c r="F201" s="266" t="s">
        <v>103</v>
      </c>
      <c r="G201" s="262">
        <v>30</v>
      </c>
      <c r="H201" s="262">
        <v>0</v>
      </c>
      <c r="I201" s="263">
        <v>0</v>
      </c>
      <c r="J201" s="264">
        <f t="shared" si="224"/>
        <v>0</v>
      </c>
      <c r="K201" s="264">
        <f t="shared" si="225"/>
        <v>0</v>
      </c>
      <c r="L201" s="264">
        <f t="shared" si="226"/>
        <v>0</v>
      </c>
      <c r="M201" s="265">
        <f t="shared" si="227"/>
        <v>0</v>
      </c>
      <c r="N201" s="226"/>
      <c r="O201" s="205"/>
      <c r="P201" s="205"/>
      <c r="S201" s="241"/>
    </row>
    <row r="202" spans="1:19" ht="9.6" customHeight="1" x14ac:dyDescent="0.2">
      <c r="A202" s="1"/>
      <c r="B202" s="199"/>
      <c r="C202" s="198"/>
      <c r="D202" s="269" t="s">
        <v>404</v>
      </c>
      <c r="E202" s="267" t="s">
        <v>411</v>
      </c>
      <c r="F202" s="266" t="s">
        <v>103</v>
      </c>
      <c r="G202" s="262">
        <v>43</v>
      </c>
      <c r="H202" s="262">
        <v>0</v>
      </c>
      <c r="I202" s="263">
        <v>0</v>
      </c>
      <c r="J202" s="264">
        <f t="shared" ref="J202:J203" si="228">TRUNC(SUM(H202:I202),2)</f>
        <v>0</v>
      </c>
      <c r="K202" s="264">
        <f t="shared" ref="K202:K203" si="229">TRUNC(G202*H202,2)</f>
        <v>0</v>
      </c>
      <c r="L202" s="264">
        <f t="shared" ref="L202:L203" si="230">TRUNC(G202*I202,2)</f>
        <v>0</v>
      </c>
      <c r="M202" s="265">
        <f t="shared" ref="M202:M203" si="231">TRUNC(SUM(K202,L202),2)</f>
        <v>0</v>
      </c>
      <c r="N202" s="226"/>
      <c r="O202" s="205"/>
      <c r="P202" s="205"/>
      <c r="S202" s="241"/>
    </row>
    <row r="203" spans="1:19" ht="22.5" x14ac:dyDescent="0.2">
      <c r="A203" s="1"/>
      <c r="B203" s="199"/>
      <c r="C203" s="198"/>
      <c r="D203" s="269" t="s">
        <v>405</v>
      </c>
      <c r="E203" s="267" t="s">
        <v>876</v>
      </c>
      <c r="F203" s="266" t="s">
        <v>103</v>
      </c>
      <c r="G203" s="262">
        <v>263</v>
      </c>
      <c r="H203" s="262">
        <v>0</v>
      </c>
      <c r="I203" s="263">
        <v>0</v>
      </c>
      <c r="J203" s="264">
        <f t="shared" si="228"/>
        <v>0</v>
      </c>
      <c r="K203" s="264">
        <f t="shared" si="229"/>
        <v>0</v>
      </c>
      <c r="L203" s="264">
        <f t="shared" si="230"/>
        <v>0</v>
      </c>
      <c r="M203" s="265">
        <f t="shared" si="231"/>
        <v>0</v>
      </c>
      <c r="N203" s="226"/>
      <c r="O203" s="205"/>
      <c r="P203" s="205"/>
      <c r="S203" s="241"/>
    </row>
    <row r="204" spans="1:19" ht="9.6" customHeight="1" x14ac:dyDescent="0.2">
      <c r="A204" s="1"/>
      <c r="B204" s="199"/>
      <c r="C204" s="198"/>
      <c r="D204" s="269" t="s">
        <v>406</v>
      </c>
      <c r="E204" s="267" t="s">
        <v>877</v>
      </c>
      <c r="F204" s="266" t="s">
        <v>103</v>
      </c>
      <c r="G204" s="262">
        <v>39</v>
      </c>
      <c r="H204" s="262">
        <v>0</v>
      </c>
      <c r="I204" s="263">
        <v>0</v>
      </c>
      <c r="J204" s="264">
        <f t="shared" ref="J204" si="232">TRUNC(SUM(H204:I204),2)</f>
        <v>0</v>
      </c>
      <c r="K204" s="264">
        <f t="shared" ref="K204" si="233">TRUNC(G204*H204,2)</f>
        <v>0</v>
      </c>
      <c r="L204" s="264">
        <f t="shared" ref="L204" si="234">TRUNC(G204*I204,2)</f>
        <v>0</v>
      </c>
      <c r="M204" s="265">
        <f t="shared" ref="M204" si="235">TRUNC(SUM(K204,L204),2)</f>
        <v>0</v>
      </c>
      <c r="N204" s="226"/>
      <c r="O204" s="205"/>
      <c r="P204" s="205"/>
      <c r="S204" s="241"/>
    </row>
    <row r="205" spans="1:19" ht="9.6" customHeight="1" x14ac:dyDescent="0.2">
      <c r="A205" s="1"/>
      <c r="B205" s="199"/>
      <c r="C205" s="198"/>
      <c r="D205" s="269" t="s">
        <v>407</v>
      </c>
      <c r="E205" s="267" t="s">
        <v>878</v>
      </c>
      <c r="F205" s="266" t="s">
        <v>105</v>
      </c>
      <c r="G205" s="262">
        <v>35</v>
      </c>
      <c r="H205" s="262">
        <v>0</v>
      </c>
      <c r="I205" s="263">
        <v>0</v>
      </c>
      <c r="J205" s="264">
        <f t="shared" ref="J205" si="236">TRUNC(SUM(H205:I205),2)</f>
        <v>0</v>
      </c>
      <c r="K205" s="264">
        <f t="shared" ref="K205:K208" si="237">TRUNC(G205*H205,2)</f>
        <v>0</v>
      </c>
      <c r="L205" s="264">
        <f t="shared" ref="L205:L208" si="238">TRUNC(G205*I205,2)</f>
        <v>0</v>
      </c>
      <c r="M205" s="265">
        <f t="shared" ref="M205:M208" si="239">TRUNC(SUM(K205,L205),2)</f>
        <v>0</v>
      </c>
      <c r="N205" s="226"/>
      <c r="O205" s="205"/>
      <c r="P205" s="205"/>
      <c r="S205" s="241"/>
    </row>
    <row r="206" spans="1:19" ht="9.6" customHeight="1" x14ac:dyDescent="0.2">
      <c r="A206" s="1"/>
      <c r="B206" s="199"/>
      <c r="C206" s="198"/>
      <c r="D206" s="269" t="s">
        <v>408</v>
      </c>
      <c r="E206" s="267" t="s">
        <v>153</v>
      </c>
      <c r="F206" s="266" t="s">
        <v>105</v>
      </c>
      <c r="G206" s="262">
        <v>21</v>
      </c>
      <c r="H206" s="262">
        <v>0</v>
      </c>
      <c r="I206" s="263">
        <v>0</v>
      </c>
      <c r="J206" s="264">
        <f t="shared" ref="J206:J207" si="240">TRUNC(SUM(H206:I206),2)</f>
        <v>0</v>
      </c>
      <c r="K206" s="264">
        <f t="shared" si="237"/>
        <v>0</v>
      </c>
      <c r="L206" s="264">
        <f t="shared" si="238"/>
        <v>0</v>
      </c>
      <c r="M206" s="265">
        <f t="shared" si="239"/>
        <v>0</v>
      </c>
      <c r="N206" s="226"/>
      <c r="O206" s="205"/>
      <c r="P206" s="205"/>
      <c r="S206" s="241"/>
    </row>
    <row r="207" spans="1:19" ht="22.5" x14ac:dyDescent="0.2">
      <c r="A207" s="1"/>
      <c r="B207" s="199"/>
      <c r="C207" s="198"/>
      <c r="D207" s="269" t="s">
        <v>409</v>
      </c>
      <c r="E207" s="267" t="s">
        <v>412</v>
      </c>
      <c r="F207" s="266" t="s">
        <v>103</v>
      </c>
      <c r="G207" s="262">
        <v>15</v>
      </c>
      <c r="H207" s="262">
        <v>0</v>
      </c>
      <c r="I207" s="263">
        <v>0</v>
      </c>
      <c r="J207" s="264">
        <f t="shared" si="240"/>
        <v>0</v>
      </c>
      <c r="K207" s="264">
        <f t="shared" si="237"/>
        <v>0</v>
      </c>
      <c r="L207" s="264">
        <f t="shared" si="238"/>
        <v>0</v>
      </c>
      <c r="M207" s="265">
        <f t="shared" si="239"/>
        <v>0</v>
      </c>
      <c r="N207" s="226"/>
      <c r="O207" s="205"/>
      <c r="P207" s="205"/>
      <c r="S207" s="241"/>
    </row>
    <row r="208" spans="1:19" ht="9.6" customHeight="1" x14ac:dyDescent="0.2">
      <c r="A208" s="1"/>
      <c r="B208" s="199"/>
      <c r="C208" s="198"/>
      <c r="D208" s="269" t="s">
        <v>410</v>
      </c>
      <c r="E208" s="267" t="s">
        <v>413</v>
      </c>
      <c r="F208" s="266" t="s">
        <v>105</v>
      </c>
      <c r="G208" s="262">
        <v>4</v>
      </c>
      <c r="H208" s="262">
        <v>0</v>
      </c>
      <c r="I208" s="263">
        <v>0</v>
      </c>
      <c r="J208" s="264">
        <f t="shared" ref="J208" si="241">TRUNC(SUM(H208:I208),2)</f>
        <v>0</v>
      </c>
      <c r="K208" s="264">
        <f t="shared" si="237"/>
        <v>0</v>
      </c>
      <c r="L208" s="264">
        <f t="shared" si="238"/>
        <v>0</v>
      </c>
      <c r="M208" s="265">
        <f t="shared" si="239"/>
        <v>0</v>
      </c>
      <c r="N208" s="226"/>
      <c r="O208" s="205"/>
      <c r="P208" s="205"/>
      <c r="S208" s="241"/>
    </row>
    <row r="209" spans="1:19" x14ac:dyDescent="0.2">
      <c r="B209" s="252"/>
      <c r="C209" s="252"/>
      <c r="D209" s="260" t="s">
        <v>285</v>
      </c>
      <c r="E209" s="252" t="s">
        <v>34</v>
      </c>
      <c r="F209" s="276"/>
      <c r="G209" s="253"/>
      <c r="H209" s="284"/>
      <c r="I209" s="284"/>
      <c r="J209" s="276"/>
      <c r="K209" s="276"/>
      <c r="L209" s="276"/>
      <c r="M209" s="286">
        <f>TRUNC(SUM(M210:M212),2)</f>
        <v>0</v>
      </c>
      <c r="N209" s="229"/>
      <c r="S209" s="241"/>
    </row>
    <row r="210" spans="1:19" ht="22.5" x14ac:dyDescent="0.2">
      <c r="A210" s="1"/>
      <c r="B210" s="199"/>
      <c r="C210" s="198"/>
      <c r="D210" s="269" t="s">
        <v>286</v>
      </c>
      <c r="E210" s="267" t="s">
        <v>415</v>
      </c>
      <c r="F210" s="266" t="s">
        <v>103</v>
      </c>
      <c r="G210" s="262">
        <v>1554</v>
      </c>
      <c r="H210" s="262">
        <v>0</v>
      </c>
      <c r="I210" s="263">
        <v>0</v>
      </c>
      <c r="J210" s="264">
        <f t="shared" ref="J210" si="242">TRUNC(SUM(H210:I210),2)</f>
        <v>0</v>
      </c>
      <c r="K210" s="264">
        <f t="shared" ref="K210" si="243">TRUNC(G210*H210,2)</f>
        <v>0</v>
      </c>
      <c r="L210" s="264">
        <f t="shared" ref="L210" si="244">TRUNC(G210*I210,2)</f>
        <v>0</v>
      </c>
      <c r="M210" s="265">
        <f t="shared" ref="M210" si="245">TRUNC(SUM(K210,L210),2)</f>
        <v>0</v>
      </c>
      <c r="N210" s="226"/>
      <c r="O210" s="205"/>
      <c r="P210" s="205"/>
      <c r="S210" s="241"/>
    </row>
    <row r="211" spans="1:19" ht="22.5" x14ac:dyDescent="0.2">
      <c r="A211" s="1"/>
      <c r="B211" s="199"/>
      <c r="C211" s="198"/>
      <c r="D211" s="269" t="s">
        <v>287</v>
      </c>
      <c r="E211" s="267" t="s">
        <v>416</v>
      </c>
      <c r="F211" s="266" t="s">
        <v>103</v>
      </c>
      <c r="G211" s="262">
        <v>370</v>
      </c>
      <c r="H211" s="262">
        <v>0</v>
      </c>
      <c r="I211" s="263">
        <v>0</v>
      </c>
      <c r="J211" s="264">
        <f t="shared" ref="J211" si="246">TRUNC(SUM(H211:I211),2)</f>
        <v>0</v>
      </c>
      <c r="K211" s="264">
        <f t="shared" ref="K211" si="247">TRUNC(G211*H211,2)</f>
        <v>0</v>
      </c>
      <c r="L211" s="264">
        <f t="shared" ref="L211" si="248">TRUNC(G211*I211,2)</f>
        <v>0</v>
      </c>
      <c r="M211" s="265">
        <f t="shared" ref="M211" si="249">TRUNC(SUM(K211,L211),2)</f>
        <v>0</v>
      </c>
      <c r="N211" s="226"/>
      <c r="O211" s="205"/>
      <c r="P211" s="205"/>
      <c r="S211" s="241"/>
    </row>
    <row r="212" spans="1:19" ht="22.5" x14ac:dyDescent="0.2">
      <c r="A212" s="1"/>
      <c r="B212" s="199"/>
      <c r="C212" s="198"/>
      <c r="D212" s="269" t="s">
        <v>414</v>
      </c>
      <c r="E212" s="267" t="s">
        <v>417</v>
      </c>
      <c r="F212" s="266" t="s">
        <v>103</v>
      </c>
      <c r="G212" s="262">
        <v>160</v>
      </c>
      <c r="H212" s="262">
        <v>0</v>
      </c>
      <c r="I212" s="263">
        <v>0</v>
      </c>
      <c r="J212" s="264">
        <f t="shared" ref="J212" si="250">TRUNC(SUM(H212:I212),2)</f>
        <v>0</v>
      </c>
      <c r="K212" s="264">
        <f t="shared" ref="K212" si="251">TRUNC(G212*H212,2)</f>
        <v>0</v>
      </c>
      <c r="L212" s="264">
        <f t="shared" ref="L212" si="252">TRUNC(G212*I212,2)</f>
        <v>0</v>
      </c>
      <c r="M212" s="265">
        <f t="shared" ref="M212" si="253">TRUNC(SUM(K212,L212),2)</f>
        <v>0</v>
      </c>
      <c r="N212" s="226"/>
      <c r="O212" s="205"/>
      <c r="P212" s="205"/>
      <c r="S212" s="241"/>
    </row>
    <row r="213" spans="1:19" x14ac:dyDescent="0.2">
      <c r="B213" s="252"/>
      <c r="C213" s="252"/>
      <c r="D213" s="260" t="s">
        <v>290</v>
      </c>
      <c r="E213" s="252" t="s">
        <v>129</v>
      </c>
      <c r="F213" s="276"/>
      <c r="G213" s="253"/>
      <c r="H213" s="284"/>
      <c r="I213" s="284"/>
      <c r="J213" s="276"/>
      <c r="K213" s="276"/>
      <c r="L213" s="276"/>
      <c r="M213" s="286">
        <f>TRUNC(SUM(M214:M219),2)</f>
        <v>0</v>
      </c>
      <c r="N213" s="229"/>
      <c r="S213" s="241"/>
    </row>
    <row r="214" spans="1:19" ht="22.5" x14ac:dyDescent="0.2">
      <c r="A214" s="1"/>
      <c r="B214" s="199"/>
      <c r="C214" s="198"/>
      <c r="D214" s="269" t="s">
        <v>291</v>
      </c>
      <c r="E214" s="267" t="s">
        <v>879</v>
      </c>
      <c r="F214" s="266" t="s">
        <v>105</v>
      </c>
      <c r="G214" s="262">
        <v>2</v>
      </c>
      <c r="H214" s="262">
        <v>0</v>
      </c>
      <c r="I214" s="263">
        <v>0</v>
      </c>
      <c r="J214" s="264">
        <f t="shared" ref="J214" si="254">TRUNC(SUM(H214:I214),2)</f>
        <v>0</v>
      </c>
      <c r="K214" s="264">
        <f t="shared" ref="K214" si="255">TRUNC(G214*H214,2)</f>
        <v>0</v>
      </c>
      <c r="L214" s="264">
        <f t="shared" ref="L214" si="256">TRUNC(G214*I214,2)</f>
        <v>0</v>
      </c>
      <c r="M214" s="265">
        <f t="shared" ref="M214" si="257">TRUNC(SUM(K214,L214),2)</f>
        <v>0</v>
      </c>
      <c r="N214" s="226"/>
      <c r="S214" s="241"/>
    </row>
    <row r="215" spans="1:19" ht="22.5" x14ac:dyDescent="0.2">
      <c r="A215" s="1"/>
      <c r="B215" s="199"/>
      <c r="C215" s="198"/>
      <c r="D215" s="269" t="s">
        <v>293</v>
      </c>
      <c r="E215" s="267" t="s">
        <v>880</v>
      </c>
      <c r="F215" s="266" t="s">
        <v>105</v>
      </c>
      <c r="G215" s="262">
        <v>1</v>
      </c>
      <c r="H215" s="262">
        <v>0</v>
      </c>
      <c r="I215" s="263">
        <v>0</v>
      </c>
      <c r="J215" s="264">
        <f t="shared" ref="J215:J216" si="258">TRUNC(SUM(H215:I215),2)</f>
        <v>0</v>
      </c>
      <c r="K215" s="264">
        <f t="shared" ref="K215:K216" si="259">TRUNC(G215*H215,2)</f>
        <v>0</v>
      </c>
      <c r="L215" s="264">
        <f t="shared" ref="L215:L216" si="260">TRUNC(G215*I215,2)</f>
        <v>0</v>
      </c>
      <c r="M215" s="265">
        <f t="shared" ref="M215:M216" si="261">TRUNC(SUM(K215,L215),2)</f>
        <v>0</v>
      </c>
      <c r="N215" s="226"/>
      <c r="S215" s="241"/>
    </row>
    <row r="216" spans="1:19" x14ac:dyDescent="0.2">
      <c r="A216" s="1"/>
      <c r="B216" s="199"/>
      <c r="C216" s="198"/>
      <c r="D216" s="269" t="s">
        <v>418</v>
      </c>
      <c r="E216" s="267" t="s">
        <v>161</v>
      </c>
      <c r="F216" s="266" t="s">
        <v>105</v>
      </c>
      <c r="G216" s="262">
        <v>8</v>
      </c>
      <c r="H216" s="262">
        <v>0</v>
      </c>
      <c r="I216" s="263">
        <v>0</v>
      </c>
      <c r="J216" s="264">
        <f t="shared" si="258"/>
        <v>0</v>
      </c>
      <c r="K216" s="264">
        <f t="shared" si="259"/>
        <v>0</v>
      </c>
      <c r="L216" s="264">
        <f t="shared" si="260"/>
        <v>0</v>
      </c>
      <c r="M216" s="265">
        <f t="shared" si="261"/>
        <v>0</v>
      </c>
      <c r="N216" s="226"/>
      <c r="S216" s="241"/>
    </row>
    <row r="217" spans="1:19" ht="22.5" x14ac:dyDescent="0.2">
      <c r="A217" s="1"/>
      <c r="B217" s="199"/>
      <c r="C217" s="198"/>
      <c r="D217" s="269" t="s">
        <v>419</v>
      </c>
      <c r="E217" s="267" t="s">
        <v>881</v>
      </c>
      <c r="F217" s="266" t="s">
        <v>105</v>
      </c>
      <c r="G217" s="262">
        <v>6</v>
      </c>
      <c r="H217" s="262">
        <v>0</v>
      </c>
      <c r="I217" s="263">
        <v>0</v>
      </c>
      <c r="J217" s="264">
        <f t="shared" ref="J217:J218" si="262">TRUNC(SUM(H217:I217),2)</f>
        <v>0</v>
      </c>
      <c r="K217" s="264">
        <f t="shared" ref="K217:K218" si="263">TRUNC(G217*H217,2)</f>
        <v>0</v>
      </c>
      <c r="L217" s="264">
        <f t="shared" ref="L217:L218" si="264">TRUNC(G217*I217,2)</f>
        <v>0</v>
      </c>
      <c r="M217" s="265">
        <f t="shared" ref="M217:M218" si="265">TRUNC(SUM(K217,L217),2)</f>
        <v>0</v>
      </c>
      <c r="N217" s="226"/>
      <c r="S217" s="241"/>
    </row>
    <row r="218" spans="1:19" ht="22.5" x14ac:dyDescent="0.2">
      <c r="A218" s="1"/>
      <c r="B218" s="199"/>
      <c r="C218" s="198"/>
      <c r="D218" s="269" t="s">
        <v>420</v>
      </c>
      <c r="E218" s="267" t="s">
        <v>882</v>
      </c>
      <c r="F218" s="266" t="s">
        <v>105</v>
      </c>
      <c r="G218" s="262">
        <v>8</v>
      </c>
      <c r="H218" s="262">
        <v>0</v>
      </c>
      <c r="I218" s="263">
        <v>0</v>
      </c>
      <c r="J218" s="264">
        <f t="shared" si="262"/>
        <v>0</v>
      </c>
      <c r="K218" s="264">
        <f t="shared" si="263"/>
        <v>0</v>
      </c>
      <c r="L218" s="264">
        <f t="shared" si="264"/>
        <v>0</v>
      </c>
      <c r="M218" s="265">
        <f t="shared" si="265"/>
        <v>0</v>
      </c>
      <c r="N218" s="226"/>
      <c r="S218" s="241"/>
    </row>
    <row r="219" spans="1:19" x14ac:dyDescent="0.2">
      <c r="A219" s="1"/>
      <c r="B219" s="199"/>
      <c r="C219" s="198"/>
      <c r="D219" s="269" t="s">
        <v>421</v>
      </c>
      <c r="E219" s="267" t="s">
        <v>422</v>
      </c>
      <c r="F219" s="266" t="s">
        <v>105</v>
      </c>
      <c r="G219" s="262">
        <v>1</v>
      </c>
      <c r="H219" s="262">
        <v>0</v>
      </c>
      <c r="I219" s="263">
        <v>0</v>
      </c>
      <c r="J219" s="264">
        <f t="shared" ref="J219" si="266">TRUNC(SUM(H219:I219),2)</f>
        <v>0</v>
      </c>
      <c r="K219" s="264">
        <f t="shared" ref="K219" si="267">TRUNC(G219*H219,2)</f>
        <v>0</v>
      </c>
      <c r="L219" s="264">
        <f t="shared" ref="L219" si="268">TRUNC(G219*I219,2)</f>
        <v>0</v>
      </c>
      <c r="M219" s="265">
        <f t="shared" ref="M219" si="269">TRUNC(SUM(K219,L219),2)</f>
        <v>0</v>
      </c>
      <c r="N219" s="226"/>
      <c r="S219" s="241"/>
    </row>
    <row r="220" spans="1:19" x14ac:dyDescent="0.2">
      <c r="B220" s="252"/>
      <c r="C220" s="252"/>
      <c r="D220" s="260" t="s">
        <v>296</v>
      </c>
      <c r="E220" s="252" t="s">
        <v>130</v>
      </c>
      <c r="F220" s="276"/>
      <c r="G220" s="253"/>
      <c r="H220" s="284"/>
      <c r="I220" s="284"/>
      <c r="J220" s="276"/>
      <c r="K220" s="276"/>
      <c r="L220" s="276"/>
      <c r="M220" s="286">
        <f>TRUNC(SUM(M221:M226),2)</f>
        <v>0</v>
      </c>
      <c r="N220" s="229"/>
      <c r="S220" s="241"/>
    </row>
    <row r="221" spans="1:19" ht="22.5" x14ac:dyDescent="0.2">
      <c r="A221" s="1"/>
      <c r="B221" s="199"/>
      <c r="C221" s="198"/>
      <c r="D221" s="269" t="s">
        <v>297</v>
      </c>
      <c r="E221" s="267" t="s">
        <v>267</v>
      </c>
      <c r="F221" s="266" t="s">
        <v>105</v>
      </c>
      <c r="G221" s="262">
        <v>3</v>
      </c>
      <c r="H221" s="262">
        <v>0</v>
      </c>
      <c r="I221" s="263">
        <v>0</v>
      </c>
      <c r="J221" s="264">
        <f t="shared" ref="J221:J222" si="270">TRUNC(SUM(H221:I221),2)</f>
        <v>0</v>
      </c>
      <c r="K221" s="264">
        <f t="shared" ref="K221:K223" si="271">TRUNC(G221*H221,2)</f>
        <v>0</v>
      </c>
      <c r="L221" s="264">
        <f t="shared" ref="L221:L223" si="272">TRUNC(G221*I221,2)</f>
        <v>0</v>
      </c>
      <c r="M221" s="265">
        <f t="shared" ref="M221:M223" si="273">TRUNC(SUM(K221,L221),2)</f>
        <v>0</v>
      </c>
      <c r="N221" s="226"/>
      <c r="S221" s="241"/>
    </row>
    <row r="222" spans="1:19" ht="33.75" x14ac:dyDescent="0.2">
      <c r="A222" s="1"/>
      <c r="B222" s="199"/>
      <c r="C222" s="198"/>
      <c r="D222" s="269" t="s">
        <v>423</v>
      </c>
      <c r="E222" s="267" t="s">
        <v>268</v>
      </c>
      <c r="F222" s="266" t="s">
        <v>105</v>
      </c>
      <c r="G222" s="262">
        <v>40</v>
      </c>
      <c r="H222" s="262">
        <v>0</v>
      </c>
      <c r="I222" s="263">
        <v>0</v>
      </c>
      <c r="J222" s="264">
        <f t="shared" si="270"/>
        <v>0</v>
      </c>
      <c r="K222" s="264">
        <f t="shared" si="271"/>
        <v>0</v>
      </c>
      <c r="L222" s="264">
        <f t="shared" si="272"/>
        <v>0</v>
      </c>
      <c r="M222" s="265">
        <f t="shared" si="273"/>
        <v>0</v>
      </c>
      <c r="N222" s="226"/>
      <c r="S222" s="241"/>
    </row>
    <row r="223" spans="1:19" ht="33.75" x14ac:dyDescent="0.2">
      <c r="A223" s="1"/>
      <c r="B223" s="199"/>
      <c r="C223" s="198"/>
      <c r="D223" s="269" t="s">
        <v>424</v>
      </c>
      <c r="E223" s="267" t="s">
        <v>269</v>
      </c>
      <c r="F223" s="266" t="s">
        <v>105</v>
      </c>
      <c r="G223" s="262">
        <v>4</v>
      </c>
      <c r="H223" s="262">
        <v>0</v>
      </c>
      <c r="I223" s="263">
        <v>0</v>
      </c>
      <c r="J223" s="264">
        <f t="shared" ref="J223" si="274">TRUNC(SUM(H223:I223),2)</f>
        <v>0</v>
      </c>
      <c r="K223" s="264">
        <f t="shared" si="271"/>
        <v>0</v>
      </c>
      <c r="L223" s="264">
        <f t="shared" si="272"/>
        <v>0</v>
      </c>
      <c r="M223" s="265">
        <f t="shared" si="273"/>
        <v>0</v>
      </c>
      <c r="N223" s="226"/>
      <c r="S223" s="241"/>
    </row>
    <row r="224" spans="1:19" x14ac:dyDescent="0.2">
      <c r="A224" s="1"/>
      <c r="B224" s="199"/>
      <c r="C224" s="198"/>
      <c r="D224" s="269" t="s">
        <v>425</v>
      </c>
      <c r="E224" s="267" t="s">
        <v>883</v>
      </c>
      <c r="F224" s="266" t="s">
        <v>105</v>
      </c>
      <c r="G224" s="262">
        <v>2</v>
      </c>
      <c r="H224" s="262">
        <v>0</v>
      </c>
      <c r="I224" s="263">
        <v>0</v>
      </c>
      <c r="J224" s="264">
        <f t="shared" ref="J224:J225" si="275">TRUNC(SUM(H224:I224),2)</f>
        <v>0</v>
      </c>
      <c r="K224" s="264">
        <f t="shared" ref="K224:K225" si="276">TRUNC(G224*H224,2)</f>
        <v>0</v>
      </c>
      <c r="L224" s="264">
        <f t="shared" ref="L224:L225" si="277">TRUNC(G224*I224,2)</f>
        <v>0</v>
      </c>
      <c r="M224" s="265">
        <f t="shared" ref="M224:M225" si="278">TRUNC(SUM(K224,L224),2)</f>
        <v>0</v>
      </c>
      <c r="N224" s="226"/>
      <c r="S224" s="241"/>
    </row>
    <row r="225" spans="1:19" ht="22.5" x14ac:dyDescent="0.2">
      <c r="A225" s="1"/>
      <c r="B225" s="199"/>
      <c r="C225" s="198"/>
      <c r="D225" s="269" t="s">
        <v>426</v>
      </c>
      <c r="E225" s="267" t="s">
        <v>884</v>
      </c>
      <c r="F225" s="266" t="s">
        <v>105</v>
      </c>
      <c r="G225" s="262">
        <v>2</v>
      </c>
      <c r="H225" s="262">
        <v>0</v>
      </c>
      <c r="I225" s="263">
        <v>0</v>
      </c>
      <c r="J225" s="264">
        <f t="shared" si="275"/>
        <v>0</v>
      </c>
      <c r="K225" s="264">
        <f t="shared" si="276"/>
        <v>0</v>
      </c>
      <c r="L225" s="264">
        <f t="shared" si="277"/>
        <v>0</v>
      </c>
      <c r="M225" s="265">
        <f t="shared" si="278"/>
        <v>0</v>
      </c>
      <c r="N225" s="226"/>
      <c r="S225" s="241"/>
    </row>
    <row r="226" spans="1:19" x14ac:dyDescent="0.2">
      <c r="A226" s="1"/>
      <c r="B226" s="199"/>
      <c r="C226" s="198"/>
      <c r="D226" s="269" t="s">
        <v>885</v>
      </c>
      <c r="E226" s="267" t="s">
        <v>270</v>
      </c>
      <c r="F226" s="266" t="s">
        <v>105</v>
      </c>
      <c r="G226" s="262">
        <v>2</v>
      </c>
      <c r="H226" s="262">
        <v>0</v>
      </c>
      <c r="I226" s="263">
        <v>0</v>
      </c>
      <c r="J226" s="264">
        <f t="shared" ref="J226" si="279">TRUNC(SUM(H226:I226),2)</f>
        <v>0</v>
      </c>
      <c r="K226" s="264">
        <f t="shared" ref="K226" si="280">TRUNC(G226*H226,2)</f>
        <v>0</v>
      </c>
      <c r="L226" s="264">
        <f t="shared" ref="L226" si="281">TRUNC(G226*I226,2)</f>
        <v>0</v>
      </c>
      <c r="M226" s="265">
        <f t="shared" ref="M226" si="282">TRUNC(SUM(K226,L226),2)</f>
        <v>0</v>
      </c>
      <c r="N226" s="226"/>
      <c r="S226" s="241"/>
    </row>
    <row r="227" spans="1:19" x14ac:dyDescent="0.2">
      <c r="B227" s="252"/>
      <c r="C227" s="252"/>
      <c r="D227" s="260" t="s">
        <v>298</v>
      </c>
      <c r="E227" s="252" t="s">
        <v>156</v>
      </c>
      <c r="F227" s="276"/>
      <c r="G227" s="253"/>
      <c r="H227" s="284"/>
      <c r="I227" s="284"/>
      <c r="J227" s="276"/>
      <c r="K227" s="276"/>
      <c r="L227" s="276"/>
      <c r="M227" s="286">
        <f>SUM(M228,M231,M234)</f>
        <v>0</v>
      </c>
      <c r="N227" s="229"/>
      <c r="S227" s="241"/>
    </row>
    <row r="228" spans="1:19" x14ac:dyDescent="0.2">
      <c r="B228" s="252"/>
      <c r="C228" s="252"/>
      <c r="D228" s="260" t="s">
        <v>427</v>
      </c>
      <c r="E228" s="252" t="s">
        <v>34</v>
      </c>
      <c r="F228" s="276"/>
      <c r="G228" s="253"/>
      <c r="H228" s="284"/>
      <c r="I228" s="284"/>
      <c r="J228" s="276"/>
      <c r="K228" s="276"/>
      <c r="L228" s="276"/>
      <c r="M228" s="286">
        <f>TRUNC(SUM(M229:M230),2)</f>
        <v>0</v>
      </c>
      <c r="N228" s="229"/>
      <c r="S228" s="241"/>
    </row>
    <row r="229" spans="1:19" x14ac:dyDescent="0.2">
      <c r="A229" s="1"/>
      <c r="B229" s="199"/>
      <c r="C229" s="198"/>
      <c r="D229" s="269" t="s">
        <v>428</v>
      </c>
      <c r="E229" s="267" t="s">
        <v>133</v>
      </c>
      <c r="F229" s="266" t="s">
        <v>103</v>
      </c>
      <c r="G229" s="262">
        <v>145</v>
      </c>
      <c r="H229" s="262">
        <v>0</v>
      </c>
      <c r="I229" s="263">
        <v>0</v>
      </c>
      <c r="J229" s="264">
        <f t="shared" ref="J229" si="283">TRUNC(SUM(H229:I229),2)</f>
        <v>0</v>
      </c>
      <c r="K229" s="264">
        <f t="shared" ref="K229" si="284">TRUNC(G229*H229,2)</f>
        <v>0</v>
      </c>
      <c r="L229" s="264">
        <f t="shared" ref="L229" si="285">TRUNC(G229*I229,2)</f>
        <v>0</v>
      </c>
      <c r="M229" s="265">
        <f t="shared" ref="M229" si="286">TRUNC(SUM(K229,L229),2)</f>
        <v>0</v>
      </c>
      <c r="N229" s="226"/>
      <c r="S229" s="241"/>
    </row>
    <row r="230" spans="1:19" x14ac:dyDescent="0.2">
      <c r="A230" s="1"/>
      <c r="B230" s="199"/>
      <c r="C230" s="198"/>
      <c r="D230" s="269" t="s">
        <v>886</v>
      </c>
      <c r="E230" s="267" t="s">
        <v>887</v>
      </c>
      <c r="F230" s="266" t="s">
        <v>103</v>
      </c>
      <c r="G230" s="262">
        <v>70</v>
      </c>
      <c r="H230" s="262">
        <v>0</v>
      </c>
      <c r="I230" s="263">
        <v>0</v>
      </c>
      <c r="J230" s="264">
        <f t="shared" ref="J230" si="287">TRUNC(SUM(H230:I230),2)</f>
        <v>0</v>
      </c>
      <c r="K230" s="264">
        <f t="shared" ref="K230" si="288">TRUNC(G230*H230,2)</f>
        <v>0</v>
      </c>
      <c r="L230" s="264">
        <f t="shared" ref="L230" si="289">TRUNC(G230*I230,2)</f>
        <v>0</v>
      </c>
      <c r="M230" s="265">
        <f t="shared" ref="M230" si="290">TRUNC(SUM(K230,L230),2)</f>
        <v>0</v>
      </c>
      <c r="N230" s="226"/>
      <c r="S230" s="241"/>
    </row>
    <row r="231" spans="1:19" x14ac:dyDescent="0.2">
      <c r="B231" s="252"/>
      <c r="C231" s="252"/>
      <c r="D231" s="260" t="s">
        <v>299</v>
      </c>
      <c r="E231" s="252" t="s">
        <v>129</v>
      </c>
      <c r="F231" s="276"/>
      <c r="G231" s="253"/>
      <c r="H231" s="284"/>
      <c r="I231" s="284"/>
      <c r="J231" s="276"/>
      <c r="K231" s="276"/>
      <c r="L231" s="276"/>
      <c r="M231" s="286">
        <f>SUM(M232:M233)</f>
        <v>0</v>
      </c>
      <c r="N231" s="229"/>
      <c r="S231" s="241"/>
    </row>
    <row r="232" spans="1:19" x14ac:dyDescent="0.2">
      <c r="B232" s="199"/>
      <c r="C232" s="198"/>
      <c r="D232" s="269" t="s">
        <v>429</v>
      </c>
      <c r="E232" s="267" t="s">
        <v>271</v>
      </c>
      <c r="F232" s="266" t="s">
        <v>105</v>
      </c>
      <c r="G232" s="262">
        <v>5</v>
      </c>
      <c r="H232" s="262">
        <v>0</v>
      </c>
      <c r="I232" s="263">
        <v>0</v>
      </c>
      <c r="J232" s="264">
        <f t="shared" ref="J232" si="291">TRUNC(SUM(H232:I232),2)</f>
        <v>0</v>
      </c>
      <c r="K232" s="264">
        <f t="shared" ref="K232" si="292">TRUNC(G232*H232,2)</f>
        <v>0</v>
      </c>
      <c r="L232" s="264">
        <f t="shared" ref="L232" si="293">TRUNC(G232*I232,2)</f>
        <v>0</v>
      </c>
      <c r="M232" s="265">
        <f t="shared" ref="M232" si="294">TRUNC(SUM(K232,L232),2)</f>
        <v>0</v>
      </c>
      <c r="N232" s="226"/>
      <c r="S232" s="241"/>
    </row>
    <row r="233" spans="1:19" x14ac:dyDescent="0.2">
      <c r="B233" s="199"/>
      <c r="C233" s="198"/>
      <c r="D233" s="269" t="s">
        <v>429</v>
      </c>
      <c r="E233" s="267" t="s">
        <v>888</v>
      </c>
      <c r="F233" s="266" t="s">
        <v>105</v>
      </c>
      <c r="G233" s="262">
        <v>9</v>
      </c>
      <c r="H233" s="262">
        <v>0</v>
      </c>
      <c r="I233" s="263">
        <v>0</v>
      </c>
      <c r="J233" s="264">
        <f t="shared" ref="J233" si="295">TRUNC(SUM(H233:I233),2)</f>
        <v>0</v>
      </c>
      <c r="K233" s="264">
        <f t="shared" ref="K233" si="296">TRUNC(G233*H233,2)</f>
        <v>0</v>
      </c>
      <c r="L233" s="264">
        <f t="shared" ref="L233" si="297">TRUNC(G233*I233,2)</f>
        <v>0</v>
      </c>
      <c r="M233" s="265">
        <f t="shared" ref="M233" si="298">TRUNC(SUM(K233,L233),2)</f>
        <v>0</v>
      </c>
      <c r="N233" s="226"/>
      <c r="S233" s="241"/>
    </row>
    <row r="234" spans="1:19" x14ac:dyDescent="0.2">
      <c r="B234" s="252"/>
      <c r="C234" s="252"/>
      <c r="D234" s="260" t="s">
        <v>300</v>
      </c>
      <c r="E234" s="252" t="s">
        <v>131</v>
      </c>
      <c r="F234" s="276"/>
      <c r="G234" s="253"/>
      <c r="H234" s="284"/>
      <c r="I234" s="284"/>
      <c r="J234" s="276"/>
      <c r="K234" s="276"/>
      <c r="L234" s="276"/>
      <c r="M234" s="286">
        <f>TRUNC(SUM(M235:M236),2)</f>
        <v>0</v>
      </c>
      <c r="N234" s="229"/>
      <c r="S234" s="241"/>
    </row>
    <row r="235" spans="1:19" x14ac:dyDescent="0.2">
      <c r="B235" s="199"/>
      <c r="C235" s="198"/>
      <c r="D235" s="269" t="s">
        <v>430</v>
      </c>
      <c r="E235" s="267" t="s">
        <v>889</v>
      </c>
      <c r="F235" s="266" t="s">
        <v>105</v>
      </c>
      <c r="G235" s="262">
        <v>4</v>
      </c>
      <c r="H235" s="262">
        <v>0</v>
      </c>
      <c r="I235" s="263">
        <v>0</v>
      </c>
      <c r="J235" s="264">
        <f t="shared" ref="J235:J236" si="299">TRUNC(SUM(H235:I235),2)</f>
        <v>0</v>
      </c>
      <c r="K235" s="264">
        <f t="shared" ref="K235:K236" si="300">TRUNC(G235*H235,2)</f>
        <v>0</v>
      </c>
      <c r="L235" s="264">
        <f t="shared" ref="L235:L236" si="301">TRUNC(G235*I235,2)</f>
        <v>0</v>
      </c>
      <c r="M235" s="265">
        <f t="shared" ref="M235:M236" si="302">TRUNC(SUM(K235,L235),2)</f>
        <v>0</v>
      </c>
      <c r="N235" s="226"/>
      <c r="S235" s="241"/>
    </row>
    <row r="236" spans="1:19" x14ac:dyDescent="0.2">
      <c r="B236" s="199"/>
      <c r="C236" s="198"/>
      <c r="D236" s="269" t="s">
        <v>431</v>
      </c>
      <c r="E236" s="267" t="s">
        <v>890</v>
      </c>
      <c r="F236" s="266" t="s">
        <v>105</v>
      </c>
      <c r="G236" s="262">
        <v>9</v>
      </c>
      <c r="H236" s="262">
        <v>0</v>
      </c>
      <c r="I236" s="263">
        <v>0</v>
      </c>
      <c r="J236" s="264">
        <f t="shared" si="299"/>
        <v>0</v>
      </c>
      <c r="K236" s="264">
        <f t="shared" si="300"/>
        <v>0</v>
      </c>
      <c r="L236" s="264">
        <f t="shared" si="301"/>
        <v>0</v>
      </c>
      <c r="M236" s="265">
        <f t="shared" si="302"/>
        <v>0</v>
      </c>
      <c r="N236" s="226"/>
      <c r="S236" s="241"/>
    </row>
    <row r="237" spans="1:19" x14ac:dyDescent="0.2">
      <c r="B237" s="252"/>
      <c r="C237" s="252"/>
      <c r="D237" s="260" t="s">
        <v>891</v>
      </c>
      <c r="E237" s="252" t="s">
        <v>892</v>
      </c>
      <c r="F237" s="276"/>
      <c r="G237" s="253"/>
      <c r="H237" s="284"/>
      <c r="I237" s="284"/>
      <c r="J237" s="276"/>
      <c r="K237" s="276"/>
      <c r="L237" s="276"/>
      <c r="M237" s="286">
        <f>TRUNC(SUM(M238:M245),2)</f>
        <v>0</v>
      </c>
      <c r="N237" s="229"/>
      <c r="S237" s="241"/>
    </row>
    <row r="238" spans="1:19" x14ac:dyDescent="0.2">
      <c r="B238" s="199"/>
      <c r="C238" s="198"/>
      <c r="D238" s="269" t="s">
        <v>893</v>
      </c>
      <c r="E238" s="267" t="s">
        <v>894</v>
      </c>
      <c r="F238" s="266" t="s">
        <v>103</v>
      </c>
      <c r="G238" s="262">
        <v>100</v>
      </c>
      <c r="H238" s="262">
        <v>0</v>
      </c>
      <c r="I238" s="263">
        <v>0</v>
      </c>
      <c r="J238" s="264">
        <f t="shared" ref="J238:J239" si="303">TRUNC(SUM(H238:I238),2)</f>
        <v>0</v>
      </c>
      <c r="K238" s="264">
        <f t="shared" ref="K238:K245" si="304">TRUNC(G238*H238,2)</f>
        <v>0</v>
      </c>
      <c r="L238" s="264">
        <f t="shared" ref="L238:L245" si="305">TRUNC(G238*I238,2)</f>
        <v>0</v>
      </c>
      <c r="M238" s="265">
        <f t="shared" ref="M238:M245" si="306">TRUNC(SUM(K238,L238),2)</f>
        <v>0</v>
      </c>
      <c r="N238" s="226"/>
      <c r="S238" s="241"/>
    </row>
    <row r="239" spans="1:19" x14ac:dyDescent="0.2">
      <c r="B239" s="199"/>
      <c r="C239" s="198"/>
      <c r="D239" s="269" t="s">
        <v>895</v>
      </c>
      <c r="E239" s="267" t="s">
        <v>896</v>
      </c>
      <c r="F239" s="266" t="s">
        <v>103</v>
      </c>
      <c r="G239" s="262">
        <v>170</v>
      </c>
      <c r="H239" s="262">
        <v>0</v>
      </c>
      <c r="I239" s="263">
        <v>0</v>
      </c>
      <c r="J239" s="264">
        <f t="shared" si="303"/>
        <v>0</v>
      </c>
      <c r="K239" s="264">
        <f t="shared" si="304"/>
        <v>0</v>
      </c>
      <c r="L239" s="264">
        <f t="shared" si="305"/>
        <v>0</v>
      </c>
      <c r="M239" s="265">
        <f t="shared" si="306"/>
        <v>0</v>
      </c>
      <c r="N239" s="226"/>
      <c r="S239" s="241"/>
    </row>
    <row r="240" spans="1:19" x14ac:dyDescent="0.2">
      <c r="B240" s="199"/>
      <c r="C240" s="198"/>
      <c r="D240" s="269" t="s">
        <v>897</v>
      </c>
      <c r="E240" s="267" t="s">
        <v>898</v>
      </c>
      <c r="F240" s="266" t="s">
        <v>105</v>
      </c>
      <c r="G240" s="262">
        <v>8</v>
      </c>
      <c r="H240" s="262">
        <v>0</v>
      </c>
      <c r="I240" s="263">
        <v>0</v>
      </c>
      <c r="J240" s="264">
        <f t="shared" ref="J240:J242" si="307">TRUNC(SUM(H240:I240),2)</f>
        <v>0</v>
      </c>
      <c r="K240" s="264">
        <f t="shared" si="304"/>
        <v>0</v>
      </c>
      <c r="L240" s="264">
        <f t="shared" si="305"/>
        <v>0</v>
      </c>
      <c r="M240" s="265">
        <f t="shared" si="306"/>
        <v>0</v>
      </c>
      <c r="N240" s="226"/>
      <c r="S240" s="241"/>
    </row>
    <row r="241" spans="2:19" x14ac:dyDescent="0.2">
      <c r="B241" s="199"/>
      <c r="C241" s="198"/>
      <c r="D241" s="269" t="s">
        <v>899</v>
      </c>
      <c r="E241" s="267" t="s">
        <v>900</v>
      </c>
      <c r="F241" s="266" t="s">
        <v>105</v>
      </c>
      <c r="G241" s="262">
        <v>5</v>
      </c>
      <c r="H241" s="262">
        <v>0</v>
      </c>
      <c r="I241" s="263">
        <v>0</v>
      </c>
      <c r="J241" s="264">
        <f t="shared" si="307"/>
        <v>0</v>
      </c>
      <c r="K241" s="264">
        <f t="shared" si="304"/>
        <v>0</v>
      </c>
      <c r="L241" s="264">
        <f t="shared" si="305"/>
        <v>0</v>
      </c>
      <c r="M241" s="265">
        <f t="shared" si="306"/>
        <v>0</v>
      </c>
      <c r="N241" s="226"/>
      <c r="S241" s="241"/>
    </row>
    <row r="242" spans="2:19" x14ac:dyDescent="0.2">
      <c r="B242" s="199"/>
      <c r="C242" s="198"/>
      <c r="D242" s="269" t="s">
        <v>901</v>
      </c>
      <c r="E242" s="267" t="s">
        <v>902</v>
      </c>
      <c r="F242" s="266" t="s">
        <v>105</v>
      </c>
      <c r="G242" s="262">
        <v>5</v>
      </c>
      <c r="H242" s="262">
        <v>0</v>
      </c>
      <c r="I242" s="263">
        <v>0</v>
      </c>
      <c r="J242" s="264">
        <f t="shared" si="307"/>
        <v>0</v>
      </c>
      <c r="K242" s="264">
        <f t="shared" si="304"/>
        <v>0</v>
      </c>
      <c r="L242" s="264">
        <f t="shared" si="305"/>
        <v>0</v>
      </c>
      <c r="M242" s="265">
        <f t="shared" si="306"/>
        <v>0</v>
      </c>
      <c r="N242" s="226"/>
      <c r="S242" s="241"/>
    </row>
    <row r="243" spans="2:19" x14ac:dyDescent="0.2">
      <c r="B243" s="199"/>
      <c r="C243" s="198"/>
      <c r="D243" s="269" t="s">
        <v>903</v>
      </c>
      <c r="E243" s="267" t="s">
        <v>904</v>
      </c>
      <c r="F243" s="266" t="s">
        <v>149</v>
      </c>
      <c r="G243" s="262">
        <v>128</v>
      </c>
      <c r="H243" s="262">
        <v>0</v>
      </c>
      <c r="I243" s="263">
        <v>0</v>
      </c>
      <c r="J243" s="264">
        <f t="shared" ref="J243" si="308">TRUNC(SUM(H243:I243),2)</f>
        <v>0</v>
      </c>
      <c r="K243" s="264">
        <f t="shared" si="304"/>
        <v>0</v>
      </c>
      <c r="L243" s="264">
        <f t="shared" si="305"/>
        <v>0</v>
      </c>
      <c r="M243" s="265">
        <f t="shared" si="306"/>
        <v>0</v>
      </c>
      <c r="N243" s="226"/>
      <c r="S243" s="241"/>
    </row>
    <row r="244" spans="2:19" x14ac:dyDescent="0.2">
      <c r="B244" s="199"/>
      <c r="C244" s="198"/>
      <c r="D244" s="269" t="s">
        <v>905</v>
      </c>
      <c r="E244" s="267" t="s">
        <v>906</v>
      </c>
      <c r="F244" s="266" t="s">
        <v>149</v>
      </c>
      <c r="G244" s="262">
        <v>128</v>
      </c>
      <c r="H244" s="262">
        <v>0</v>
      </c>
      <c r="I244" s="263">
        <v>0</v>
      </c>
      <c r="J244" s="264">
        <f t="shared" ref="J244" si="309">TRUNC(SUM(H244:I244),2)</f>
        <v>0</v>
      </c>
      <c r="K244" s="264">
        <f t="shared" si="304"/>
        <v>0</v>
      </c>
      <c r="L244" s="264">
        <f t="shared" si="305"/>
        <v>0</v>
      </c>
      <c r="M244" s="265">
        <f t="shared" si="306"/>
        <v>0</v>
      </c>
      <c r="N244" s="226"/>
      <c r="S244" s="241"/>
    </row>
    <row r="245" spans="2:19" x14ac:dyDescent="0.2">
      <c r="B245" s="199"/>
      <c r="C245" s="198"/>
      <c r="D245" s="269" t="s">
        <v>907</v>
      </c>
      <c r="E245" s="267" t="s">
        <v>908</v>
      </c>
      <c r="F245" s="266" t="s">
        <v>105</v>
      </c>
      <c r="G245" s="262">
        <v>5</v>
      </c>
      <c r="H245" s="262">
        <v>0</v>
      </c>
      <c r="I245" s="263">
        <v>0</v>
      </c>
      <c r="J245" s="264">
        <f t="shared" ref="J245" si="310">TRUNC(SUM(H245:I245),2)</f>
        <v>0</v>
      </c>
      <c r="K245" s="264">
        <f t="shared" si="304"/>
        <v>0</v>
      </c>
      <c r="L245" s="264">
        <f t="shared" si="305"/>
        <v>0</v>
      </c>
      <c r="M245" s="265">
        <f t="shared" si="306"/>
        <v>0</v>
      </c>
      <c r="N245" s="226"/>
      <c r="S245" s="241"/>
    </row>
    <row r="246" spans="2:19" x14ac:dyDescent="0.2">
      <c r="B246" s="255"/>
      <c r="C246" s="12"/>
      <c r="D246" s="261"/>
      <c r="E246" s="256" t="s">
        <v>26</v>
      </c>
      <c r="F246" s="277" t="s">
        <v>22</v>
      </c>
      <c r="G246" s="181"/>
      <c r="H246" s="287"/>
      <c r="I246" s="288"/>
      <c r="J246" s="289"/>
      <c r="K246" s="290">
        <f>SUM(K197:K245)</f>
        <v>0</v>
      </c>
      <c r="L246" s="290">
        <f>SUM(L197:L245)</f>
        <v>0</v>
      </c>
      <c r="M246" s="291"/>
      <c r="N246" s="226"/>
    </row>
    <row r="247" spans="2:19" x14ac:dyDescent="0.2">
      <c r="B247" s="7"/>
      <c r="C247" s="6"/>
      <c r="D247" s="240"/>
      <c r="E247" s="6" t="s">
        <v>22</v>
      </c>
      <c r="F247" s="278" t="s">
        <v>22</v>
      </c>
      <c r="G247" s="8"/>
      <c r="H247" s="292"/>
      <c r="I247" s="293"/>
      <c r="J247" s="294"/>
      <c r="K247" s="294"/>
      <c r="L247" s="295">
        <f>SUM(K246:L246)</f>
        <v>0</v>
      </c>
      <c r="M247" s="296"/>
      <c r="N247" s="226"/>
    </row>
    <row r="248" spans="2:19" x14ac:dyDescent="0.2">
      <c r="B248" s="252"/>
      <c r="C248" s="252"/>
      <c r="D248" s="259" t="s">
        <v>432</v>
      </c>
      <c r="E248" s="252" t="s">
        <v>134</v>
      </c>
      <c r="F248" s="276"/>
      <c r="G248" s="253"/>
      <c r="H248" s="284"/>
      <c r="I248" s="284"/>
      <c r="J248" s="276"/>
      <c r="K248" s="276"/>
      <c r="L248" s="276"/>
      <c r="M248" s="286">
        <f>SUM(M249,M251)</f>
        <v>0</v>
      </c>
      <c r="N248" s="229"/>
      <c r="S248" s="241"/>
    </row>
    <row r="249" spans="2:19" x14ac:dyDescent="0.2">
      <c r="B249" s="252"/>
      <c r="C249" s="252"/>
      <c r="D249" s="260" t="s">
        <v>433</v>
      </c>
      <c r="E249" s="252" t="s">
        <v>135</v>
      </c>
      <c r="F249" s="276"/>
      <c r="G249" s="253"/>
      <c r="H249" s="284"/>
      <c r="I249" s="284"/>
      <c r="J249" s="276"/>
      <c r="K249" s="276"/>
      <c r="L249" s="276"/>
      <c r="M249" s="286">
        <f>TRUNC(SUM(M250:M250),2)</f>
        <v>0</v>
      </c>
      <c r="N249" s="229"/>
      <c r="S249" s="241"/>
    </row>
    <row r="250" spans="2:19" x14ac:dyDescent="0.2">
      <c r="B250" s="199"/>
      <c r="C250" s="198"/>
      <c r="D250" s="269" t="s">
        <v>434</v>
      </c>
      <c r="E250" s="267" t="s">
        <v>275</v>
      </c>
      <c r="F250" s="266" t="s">
        <v>105</v>
      </c>
      <c r="G250" s="262">
        <v>2</v>
      </c>
      <c r="H250" s="262">
        <v>0</v>
      </c>
      <c r="I250" s="263">
        <v>0</v>
      </c>
      <c r="J250" s="264">
        <f t="shared" ref="J250" si="311">TRUNC(SUM(H250:I250),2)</f>
        <v>0</v>
      </c>
      <c r="K250" s="264">
        <f t="shared" ref="K250" si="312">TRUNC(G250*H250,2)</f>
        <v>0</v>
      </c>
      <c r="L250" s="264">
        <f t="shared" ref="L250" si="313">TRUNC(G250*I250,2)</f>
        <v>0</v>
      </c>
      <c r="M250" s="265">
        <f t="shared" ref="M250" si="314">TRUNC(SUM(K250,L250),2)</f>
        <v>0</v>
      </c>
      <c r="N250" s="226"/>
      <c r="S250" s="241"/>
    </row>
    <row r="251" spans="2:19" x14ac:dyDescent="0.2">
      <c r="B251" s="252"/>
      <c r="C251" s="252"/>
      <c r="D251" s="260" t="s">
        <v>435</v>
      </c>
      <c r="E251" s="252" t="s">
        <v>136</v>
      </c>
      <c r="F251" s="276"/>
      <c r="G251" s="253"/>
      <c r="H251" s="284"/>
      <c r="I251" s="284"/>
      <c r="J251" s="276"/>
      <c r="K251" s="276"/>
      <c r="L251" s="276"/>
      <c r="M251" s="286">
        <f>TRUNC(SUM(M252:M252),2)</f>
        <v>0</v>
      </c>
      <c r="N251" s="229"/>
      <c r="S251" s="241"/>
    </row>
    <row r="252" spans="2:19" x14ac:dyDescent="0.2">
      <c r="B252" s="199"/>
      <c r="C252" s="198"/>
      <c r="D252" s="269" t="s">
        <v>436</v>
      </c>
      <c r="E252" s="267" t="s">
        <v>278</v>
      </c>
      <c r="F252" s="266" t="s">
        <v>105</v>
      </c>
      <c r="G252" s="262">
        <v>4</v>
      </c>
      <c r="H252" s="262">
        <v>0</v>
      </c>
      <c r="I252" s="263">
        <v>0</v>
      </c>
      <c r="J252" s="264">
        <f t="shared" ref="J252" si="315">TRUNC(SUM(H252:I252),2)</f>
        <v>0</v>
      </c>
      <c r="K252" s="264">
        <f t="shared" ref="K252" si="316">TRUNC(G252*H252,2)</f>
        <v>0</v>
      </c>
      <c r="L252" s="264">
        <f t="shared" ref="L252" si="317">TRUNC(G252*I252,2)</f>
        <v>0</v>
      </c>
      <c r="M252" s="265">
        <f t="shared" ref="M252" si="318">TRUNC(SUM(K252,L252),2)</f>
        <v>0</v>
      </c>
      <c r="N252" s="226"/>
      <c r="S252" s="241"/>
    </row>
    <row r="253" spans="2:19" x14ac:dyDescent="0.2">
      <c r="B253" s="255"/>
      <c r="C253" s="12"/>
      <c r="D253" s="261"/>
      <c r="E253" s="256" t="s">
        <v>26</v>
      </c>
      <c r="F253" s="277" t="s">
        <v>22</v>
      </c>
      <c r="G253" s="181"/>
      <c r="H253" s="287"/>
      <c r="I253" s="288"/>
      <c r="J253" s="289"/>
      <c r="K253" s="290">
        <f>SUM(K250:K252)</f>
        <v>0</v>
      </c>
      <c r="L253" s="290">
        <f>SUM(L250:L252)</f>
        <v>0</v>
      </c>
      <c r="M253" s="291"/>
      <c r="N253" s="226"/>
    </row>
    <row r="254" spans="2:19" x14ac:dyDescent="0.2">
      <c r="B254" s="7"/>
      <c r="C254" s="6"/>
      <c r="D254" s="240"/>
      <c r="E254" s="6" t="s">
        <v>22</v>
      </c>
      <c r="F254" s="278" t="s">
        <v>22</v>
      </c>
      <c r="G254" s="8"/>
      <c r="H254" s="292"/>
      <c r="I254" s="293"/>
      <c r="J254" s="294"/>
      <c r="K254" s="294"/>
      <c r="L254" s="295">
        <f>SUM(K253:L253)</f>
        <v>0</v>
      </c>
      <c r="M254" s="296"/>
      <c r="N254" s="226"/>
    </row>
    <row r="255" spans="2:19" x14ac:dyDescent="0.2">
      <c r="B255" s="252"/>
      <c r="C255" s="252"/>
      <c r="D255" s="259" t="s">
        <v>437</v>
      </c>
      <c r="E255" s="252" t="s">
        <v>137</v>
      </c>
      <c r="F255" s="276"/>
      <c r="G255" s="253"/>
      <c r="H255" s="284"/>
      <c r="I255" s="284"/>
      <c r="J255" s="276"/>
      <c r="K255" s="276"/>
      <c r="L255" s="276"/>
      <c r="M255" s="286">
        <f>SUM(M256,M259,M261,M264,M271,M275)</f>
        <v>0</v>
      </c>
      <c r="N255" s="229"/>
    </row>
    <row r="256" spans="2:19" x14ac:dyDescent="0.2">
      <c r="B256" s="252"/>
      <c r="C256" s="252"/>
      <c r="D256" s="260" t="s">
        <v>438</v>
      </c>
      <c r="E256" s="252" t="s">
        <v>570</v>
      </c>
      <c r="F256" s="276"/>
      <c r="G256" s="253"/>
      <c r="H256" s="284"/>
      <c r="I256" s="284"/>
      <c r="J256" s="276"/>
      <c r="K256" s="276"/>
      <c r="L256" s="276"/>
      <c r="M256" s="286">
        <f>TRUNC(SUM(M257:M258),2)</f>
        <v>0</v>
      </c>
      <c r="N256" s="229"/>
      <c r="S256" s="241"/>
    </row>
    <row r="257" spans="1:19" ht="9.6" customHeight="1" x14ac:dyDescent="0.2">
      <c r="A257" s="1"/>
      <c r="B257" s="199"/>
      <c r="C257" s="198"/>
      <c r="D257" s="269" t="s">
        <v>909</v>
      </c>
      <c r="E257" s="267" t="s">
        <v>910</v>
      </c>
      <c r="F257" s="266" t="s">
        <v>103</v>
      </c>
      <c r="G257" s="262">
        <v>50</v>
      </c>
      <c r="H257" s="262">
        <v>0</v>
      </c>
      <c r="I257" s="263">
        <v>0</v>
      </c>
      <c r="J257" s="264">
        <f t="shared" ref="J257" si="319">TRUNC(SUM(H257:I257),2)</f>
        <v>0</v>
      </c>
      <c r="K257" s="264">
        <f t="shared" ref="K257" si="320">TRUNC(G257*H257,2)</f>
        <v>0</v>
      </c>
      <c r="L257" s="264">
        <f t="shared" ref="L257" si="321">TRUNC(G257*I257,2)</f>
        <v>0</v>
      </c>
      <c r="M257" s="265">
        <f t="shared" ref="M257" si="322">TRUNC(SUM(K257,L257),2)</f>
        <v>0</v>
      </c>
      <c r="N257" s="226"/>
      <c r="O257" s="205"/>
      <c r="P257" s="205"/>
      <c r="S257" s="241"/>
    </row>
    <row r="258" spans="1:19" ht="9.6" customHeight="1" x14ac:dyDescent="0.2">
      <c r="A258" s="1"/>
      <c r="B258" s="199"/>
      <c r="C258" s="198"/>
      <c r="D258" s="269" t="s">
        <v>911</v>
      </c>
      <c r="E258" s="267" t="s">
        <v>912</v>
      </c>
      <c r="F258" s="266" t="s">
        <v>103</v>
      </c>
      <c r="G258" s="262">
        <v>50</v>
      </c>
      <c r="H258" s="262">
        <v>0</v>
      </c>
      <c r="I258" s="263">
        <v>0</v>
      </c>
      <c r="J258" s="264">
        <f t="shared" ref="J258" si="323">TRUNC(SUM(H258:I258),2)</f>
        <v>0</v>
      </c>
      <c r="K258" s="264">
        <f t="shared" ref="K258" si="324">TRUNC(G258*H258,2)</f>
        <v>0</v>
      </c>
      <c r="L258" s="264">
        <f t="shared" ref="L258" si="325">TRUNC(G258*I258,2)</f>
        <v>0</v>
      </c>
      <c r="M258" s="265">
        <f t="shared" ref="M258" si="326">TRUNC(SUM(K258,L258),2)</f>
        <v>0</v>
      </c>
      <c r="N258" s="226"/>
      <c r="O258" s="205"/>
      <c r="P258" s="205"/>
      <c r="S258" s="241"/>
    </row>
    <row r="259" spans="1:19" x14ac:dyDescent="0.2">
      <c r="B259" s="252"/>
      <c r="C259" s="252"/>
      <c r="D259" s="260" t="s">
        <v>439</v>
      </c>
      <c r="E259" s="252" t="s">
        <v>138</v>
      </c>
      <c r="F259" s="276"/>
      <c r="G259" s="253"/>
      <c r="H259" s="284"/>
      <c r="I259" s="284"/>
      <c r="J259" s="276"/>
      <c r="K259" s="276"/>
      <c r="L259" s="276"/>
      <c r="M259" s="286">
        <f>TRUNC(SUM(M260),2)</f>
        <v>0</v>
      </c>
      <c r="N259" s="229"/>
      <c r="S259" s="241"/>
    </row>
    <row r="260" spans="1:19" ht="9.6" customHeight="1" x14ac:dyDescent="0.2">
      <c r="A260" s="1"/>
      <c r="B260" s="199"/>
      <c r="C260" s="198"/>
      <c r="D260" s="269" t="s">
        <v>440</v>
      </c>
      <c r="E260" s="267" t="s">
        <v>913</v>
      </c>
      <c r="F260" s="266" t="s">
        <v>105</v>
      </c>
      <c r="G260" s="262">
        <v>6</v>
      </c>
      <c r="H260" s="262">
        <v>0</v>
      </c>
      <c r="I260" s="263">
        <v>0</v>
      </c>
      <c r="J260" s="264">
        <f t="shared" ref="J260" si="327">TRUNC(SUM(H260:I260),2)</f>
        <v>0</v>
      </c>
      <c r="K260" s="264">
        <f t="shared" ref="K260" si="328">TRUNC(G260*H260,2)</f>
        <v>0</v>
      </c>
      <c r="L260" s="264">
        <f t="shared" ref="L260" si="329">TRUNC(G260*I260,2)</f>
        <v>0</v>
      </c>
      <c r="M260" s="265">
        <f t="shared" ref="M260" si="330">TRUNC(SUM(K260,L260),2)</f>
        <v>0</v>
      </c>
      <c r="N260" s="226"/>
      <c r="O260" s="205"/>
      <c r="P260" s="205"/>
      <c r="S260" s="241"/>
    </row>
    <row r="261" spans="1:19" x14ac:dyDescent="0.2">
      <c r="B261" s="252"/>
      <c r="C261" s="252"/>
      <c r="D261" s="260" t="s">
        <v>441</v>
      </c>
      <c r="E261" s="252" t="s">
        <v>139</v>
      </c>
      <c r="F261" s="276"/>
      <c r="G261" s="253"/>
      <c r="H261" s="284"/>
      <c r="I261" s="284"/>
      <c r="J261" s="276"/>
      <c r="K261" s="276"/>
      <c r="L261" s="276"/>
      <c r="M261" s="286">
        <f>TRUNC(SUM(M262:M263),2)</f>
        <v>0</v>
      </c>
      <c r="N261" s="229"/>
      <c r="S261" s="241"/>
    </row>
    <row r="262" spans="1:19" ht="33.75" x14ac:dyDescent="0.2">
      <c r="A262" s="1"/>
      <c r="B262" s="199"/>
      <c r="C262" s="198"/>
      <c r="D262" s="269" t="s">
        <v>442</v>
      </c>
      <c r="E262" s="267" t="s">
        <v>288</v>
      </c>
      <c r="F262" s="266" t="s">
        <v>103</v>
      </c>
      <c r="G262" s="262">
        <v>50</v>
      </c>
      <c r="H262" s="262">
        <v>0</v>
      </c>
      <c r="I262" s="263">
        <v>0</v>
      </c>
      <c r="J262" s="264">
        <f>TRUNC(SUM(H262:I262),2)</f>
        <v>0</v>
      </c>
      <c r="K262" s="264">
        <f>TRUNC(G262*H262,2)</f>
        <v>0</v>
      </c>
      <c r="L262" s="264">
        <f>TRUNC(G262*I262,2)</f>
        <v>0</v>
      </c>
      <c r="M262" s="265">
        <f t="shared" ref="M262:M263" si="331">TRUNC(SUM(K262,L262),2)</f>
        <v>0</v>
      </c>
      <c r="N262" s="226"/>
      <c r="O262" s="205"/>
      <c r="P262" s="205"/>
      <c r="S262" s="241"/>
    </row>
    <row r="263" spans="1:19" ht="33.75" x14ac:dyDescent="0.2">
      <c r="A263" s="1"/>
      <c r="B263" s="199"/>
      <c r="C263" s="198"/>
      <c r="D263" s="269" t="s">
        <v>444</v>
      </c>
      <c r="E263" s="267" t="s">
        <v>289</v>
      </c>
      <c r="F263" s="266" t="s">
        <v>103</v>
      </c>
      <c r="G263" s="262">
        <v>50</v>
      </c>
      <c r="H263" s="262">
        <v>0</v>
      </c>
      <c r="I263" s="263">
        <v>0</v>
      </c>
      <c r="J263" s="264">
        <f t="shared" ref="J263" si="332">TRUNC(SUM(H263:I263),2)</f>
        <v>0</v>
      </c>
      <c r="K263" s="264">
        <f t="shared" ref="K263" si="333">TRUNC(G263*H263,2)</f>
        <v>0</v>
      </c>
      <c r="L263" s="264">
        <f t="shared" ref="L263" si="334">TRUNC(G263*I263,2)</f>
        <v>0</v>
      </c>
      <c r="M263" s="265">
        <f t="shared" si="331"/>
        <v>0</v>
      </c>
      <c r="N263" s="226"/>
      <c r="O263" s="205"/>
      <c r="P263" s="205"/>
      <c r="S263" s="241"/>
    </row>
    <row r="264" spans="1:19" x14ac:dyDescent="0.2">
      <c r="B264" s="252"/>
      <c r="C264" s="252"/>
      <c r="D264" s="260" t="s">
        <v>445</v>
      </c>
      <c r="E264" s="252" t="s">
        <v>292</v>
      </c>
      <c r="F264" s="276"/>
      <c r="G264" s="253"/>
      <c r="H264" s="284"/>
      <c r="I264" s="284"/>
      <c r="J264" s="276"/>
      <c r="K264" s="276"/>
      <c r="L264" s="276"/>
      <c r="M264" s="286">
        <f>SUM(M265,M268)</f>
        <v>0</v>
      </c>
      <c r="N264" s="229"/>
      <c r="S264" s="241"/>
    </row>
    <row r="265" spans="1:19" x14ac:dyDescent="0.2">
      <c r="B265" s="252"/>
      <c r="C265" s="252"/>
      <c r="D265" s="260" t="s">
        <v>446</v>
      </c>
      <c r="E265" s="252" t="s">
        <v>140</v>
      </c>
      <c r="F265" s="276"/>
      <c r="G265" s="253"/>
      <c r="H265" s="284"/>
      <c r="I265" s="284"/>
      <c r="J265" s="276"/>
      <c r="K265" s="276"/>
      <c r="L265" s="276"/>
      <c r="M265" s="286">
        <f>TRUNC(SUM(M266:M267),2)</f>
        <v>0</v>
      </c>
      <c r="N265" s="229"/>
      <c r="S265" s="241"/>
    </row>
    <row r="266" spans="1:19" ht="33.75" x14ac:dyDescent="0.2">
      <c r="B266" s="199"/>
      <c r="C266" s="198"/>
      <c r="D266" s="269" t="s">
        <v>447</v>
      </c>
      <c r="E266" s="267" t="s">
        <v>443</v>
      </c>
      <c r="F266" s="266" t="s">
        <v>105</v>
      </c>
      <c r="G266" s="262">
        <v>4</v>
      </c>
      <c r="H266" s="262">
        <v>0</v>
      </c>
      <c r="I266" s="263">
        <v>0</v>
      </c>
      <c r="J266" s="264">
        <f t="shared" ref="J266" si="335">TRUNC(SUM(H266:I266),2)</f>
        <v>0</v>
      </c>
      <c r="K266" s="264">
        <f t="shared" ref="K266" si="336">TRUNC(G266*H266,2)</f>
        <v>0</v>
      </c>
      <c r="L266" s="264">
        <f t="shared" ref="L266" si="337">TRUNC(G266*I266,2)</f>
        <v>0</v>
      </c>
      <c r="M266" s="265">
        <f t="shared" ref="M266" si="338">TRUNC(SUM(K266,L266),2)</f>
        <v>0</v>
      </c>
      <c r="N266" s="226"/>
      <c r="S266" s="241"/>
    </row>
    <row r="267" spans="1:19" ht="33.75" x14ac:dyDescent="0.2">
      <c r="B267" s="199"/>
      <c r="C267" s="198"/>
      <c r="D267" s="269" t="s">
        <v>448</v>
      </c>
      <c r="E267" s="267" t="s">
        <v>914</v>
      </c>
      <c r="F267" s="266" t="s">
        <v>105</v>
      </c>
      <c r="G267" s="262">
        <v>4</v>
      </c>
      <c r="H267" s="262">
        <v>0</v>
      </c>
      <c r="I267" s="263">
        <v>0</v>
      </c>
      <c r="J267" s="264">
        <f t="shared" ref="J267" si="339">TRUNC(SUM(H267:I267),2)</f>
        <v>0</v>
      </c>
      <c r="K267" s="264">
        <f t="shared" ref="K267" si="340">TRUNC(G267*H267,2)</f>
        <v>0</v>
      </c>
      <c r="L267" s="264">
        <f t="shared" ref="L267" si="341">TRUNC(G267*I267,2)</f>
        <v>0</v>
      </c>
      <c r="M267" s="265">
        <f t="shared" ref="M267" si="342">TRUNC(SUM(K267,L267),2)</f>
        <v>0</v>
      </c>
      <c r="N267" s="226"/>
      <c r="S267" s="241"/>
    </row>
    <row r="268" spans="1:19" x14ac:dyDescent="0.2">
      <c r="B268" s="252"/>
      <c r="C268" s="252"/>
      <c r="D268" s="260" t="s">
        <v>915</v>
      </c>
      <c r="E268" s="252" t="s">
        <v>294</v>
      </c>
      <c r="F268" s="276"/>
      <c r="G268" s="253"/>
      <c r="H268" s="284"/>
      <c r="I268" s="284"/>
      <c r="J268" s="276"/>
      <c r="K268" s="276"/>
      <c r="L268" s="276"/>
      <c r="M268" s="286">
        <f>TRUNC(SUM(M269:M270),2)</f>
        <v>0</v>
      </c>
      <c r="N268" s="229"/>
      <c r="S268" s="241"/>
    </row>
    <row r="269" spans="1:19" ht="33.75" x14ac:dyDescent="0.2">
      <c r="B269" s="199"/>
      <c r="C269" s="198"/>
      <c r="D269" s="269" t="s">
        <v>916</v>
      </c>
      <c r="E269" s="267" t="s">
        <v>917</v>
      </c>
      <c r="F269" s="266" t="s">
        <v>105</v>
      </c>
      <c r="G269" s="262">
        <v>12</v>
      </c>
      <c r="H269" s="262">
        <v>0</v>
      </c>
      <c r="I269" s="263">
        <v>0</v>
      </c>
      <c r="J269" s="264">
        <f t="shared" ref="J269:J270" si="343">TRUNC(SUM(H269:I269),2)</f>
        <v>0</v>
      </c>
      <c r="K269" s="264">
        <f t="shared" ref="K269:K270" si="344">TRUNC(G269*H269,2)</f>
        <v>0</v>
      </c>
      <c r="L269" s="264">
        <f t="shared" ref="L269:L270" si="345">TRUNC(G269*I269,2)</f>
        <v>0</v>
      </c>
      <c r="M269" s="265">
        <f t="shared" ref="M269:M270" si="346">TRUNC(SUM(K269,L269),2)</f>
        <v>0</v>
      </c>
      <c r="N269" s="226"/>
      <c r="S269" s="241"/>
    </row>
    <row r="270" spans="1:19" ht="56.25" x14ac:dyDescent="0.2">
      <c r="B270" s="199"/>
      <c r="C270" s="198"/>
      <c r="D270" s="269" t="s">
        <v>918</v>
      </c>
      <c r="E270" s="267" t="s">
        <v>295</v>
      </c>
      <c r="F270" s="266" t="s">
        <v>105</v>
      </c>
      <c r="G270" s="262">
        <v>4</v>
      </c>
      <c r="H270" s="262">
        <v>0</v>
      </c>
      <c r="I270" s="263">
        <v>0</v>
      </c>
      <c r="J270" s="264">
        <f t="shared" si="343"/>
        <v>0</v>
      </c>
      <c r="K270" s="264">
        <f t="shared" si="344"/>
        <v>0</v>
      </c>
      <c r="L270" s="264">
        <f t="shared" si="345"/>
        <v>0</v>
      </c>
      <c r="M270" s="265">
        <f t="shared" si="346"/>
        <v>0</v>
      </c>
      <c r="N270" s="226"/>
      <c r="S270" s="241"/>
    </row>
    <row r="271" spans="1:19" x14ac:dyDescent="0.2">
      <c r="B271" s="252"/>
      <c r="C271" s="252"/>
      <c r="D271" s="260" t="s">
        <v>449</v>
      </c>
      <c r="E271" s="252" t="s">
        <v>131</v>
      </c>
      <c r="F271" s="276"/>
      <c r="G271" s="253"/>
      <c r="H271" s="284"/>
      <c r="I271" s="284"/>
      <c r="J271" s="276"/>
      <c r="K271" s="276"/>
      <c r="L271" s="276"/>
      <c r="M271" s="286">
        <f>SUM(M272)</f>
        <v>0</v>
      </c>
      <c r="N271" s="229"/>
      <c r="S271" s="241"/>
    </row>
    <row r="272" spans="1:19" x14ac:dyDescent="0.2">
      <c r="B272" s="252"/>
      <c r="C272" s="252"/>
      <c r="D272" s="260" t="s">
        <v>919</v>
      </c>
      <c r="E272" s="252" t="s">
        <v>141</v>
      </c>
      <c r="F272" s="276"/>
      <c r="G272" s="253"/>
      <c r="H272" s="284"/>
      <c r="I272" s="284"/>
      <c r="J272" s="276"/>
      <c r="K272" s="276"/>
      <c r="L272" s="276"/>
      <c r="M272" s="286">
        <f>TRUNC(SUM(M273:M274),2)</f>
        <v>0</v>
      </c>
      <c r="N272" s="229"/>
      <c r="S272" s="241"/>
    </row>
    <row r="273" spans="1:19" ht="33.75" x14ac:dyDescent="0.2">
      <c r="B273" s="199"/>
      <c r="C273" s="198"/>
      <c r="D273" s="269" t="s">
        <v>920</v>
      </c>
      <c r="E273" s="267" t="s">
        <v>142</v>
      </c>
      <c r="F273" s="266" t="s">
        <v>147</v>
      </c>
      <c r="G273" s="262">
        <v>70</v>
      </c>
      <c r="H273" s="262">
        <v>0</v>
      </c>
      <c r="I273" s="263">
        <v>0</v>
      </c>
      <c r="J273" s="264">
        <f t="shared" ref="J273" si="347">TRUNC(SUM(H273:I273),2)</f>
        <v>0</v>
      </c>
      <c r="K273" s="264">
        <f t="shared" ref="K273" si="348">TRUNC(G273*H273,2)</f>
        <v>0</v>
      </c>
      <c r="L273" s="264">
        <f t="shared" ref="L273" si="349">TRUNC(G273*I273,2)</f>
        <v>0</v>
      </c>
      <c r="M273" s="265">
        <f t="shared" ref="M273" si="350">TRUNC(SUM(K273,L273),2)</f>
        <v>0</v>
      </c>
      <c r="N273" s="226"/>
      <c r="S273" s="241"/>
    </row>
    <row r="274" spans="1:19" ht="33.75" x14ac:dyDescent="0.2">
      <c r="B274" s="199"/>
      <c r="C274" s="198"/>
      <c r="D274" s="269" t="s">
        <v>921</v>
      </c>
      <c r="E274" s="267" t="s">
        <v>143</v>
      </c>
      <c r="F274" s="266" t="s">
        <v>147</v>
      </c>
      <c r="G274" s="262">
        <v>100</v>
      </c>
      <c r="H274" s="262">
        <v>0</v>
      </c>
      <c r="I274" s="263">
        <v>0</v>
      </c>
      <c r="J274" s="264">
        <f t="shared" ref="J274" si="351">TRUNC(SUM(H274:I274),2)</f>
        <v>0</v>
      </c>
      <c r="K274" s="264">
        <f t="shared" ref="K274" si="352">TRUNC(G274*H274,2)</f>
        <v>0</v>
      </c>
      <c r="L274" s="264">
        <f t="shared" ref="L274" si="353">TRUNC(G274*I274,2)</f>
        <v>0</v>
      </c>
      <c r="M274" s="265">
        <f t="shared" ref="M274" si="354">TRUNC(SUM(K274,L274),2)</f>
        <v>0</v>
      </c>
      <c r="N274" s="226"/>
      <c r="S274" s="241"/>
    </row>
    <row r="275" spans="1:19" x14ac:dyDescent="0.2">
      <c r="B275" s="252"/>
      <c r="C275" s="252"/>
      <c r="D275" s="260" t="s">
        <v>922</v>
      </c>
      <c r="E275" s="252" t="s">
        <v>144</v>
      </c>
      <c r="F275" s="276"/>
      <c r="G275" s="253"/>
      <c r="H275" s="284"/>
      <c r="I275" s="284"/>
      <c r="J275" s="276"/>
      <c r="K275" s="276"/>
      <c r="L275" s="276"/>
      <c r="M275" s="286">
        <f>TRUNC(SUM(M276:M282),2)</f>
        <v>0</v>
      </c>
      <c r="N275" s="229"/>
      <c r="S275" s="241"/>
    </row>
    <row r="276" spans="1:19" ht="45" x14ac:dyDescent="0.2">
      <c r="A276" s="1"/>
      <c r="B276" s="199"/>
      <c r="C276" s="198"/>
      <c r="D276" s="269" t="s">
        <v>923</v>
      </c>
      <c r="E276" s="267" t="s">
        <v>145</v>
      </c>
      <c r="F276" s="266" t="s">
        <v>147</v>
      </c>
      <c r="G276" s="262">
        <v>2</v>
      </c>
      <c r="H276" s="262">
        <v>0</v>
      </c>
      <c r="I276" s="263">
        <v>0</v>
      </c>
      <c r="J276" s="264">
        <f t="shared" ref="J276:J280" si="355">TRUNC(SUM(H276:I276),2)</f>
        <v>0</v>
      </c>
      <c r="K276" s="264">
        <f t="shared" ref="K276:K280" si="356">TRUNC(G276*H276,2)</f>
        <v>0</v>
      </c>
      <c r="L276" s="264">
        <f t="shared" ref="L276:L280" si="357">TRUNC(G276*I276,2)</f>
        <v>0</v>
      </c>
      <c r="M276" s="265">
        <f t="shared" ref="M276:M280" si="358">TRUNC(SUM(K276,L276),2)</f>
        <v>0</v>
      </c>
      <c r="N276" s="226"/>
      <c r="O276" s="205"/>
      <c r="P276" s="205"/>
      <c r="S276" s="241"/>
    </row>
    <row r="277" spans="1:19" ht="22.5" x14ac:dyDescent="0.2">
      <c r="A277" s="1"/>
      <c r="B277" s="199"/>
      <c r="C277" s="198"/>
      <c r="D277" s="269" t="s">
        <v>924</v>
      </c>
      <c r="E277" s="267" t="s">
        <v>301</v>
      </c>
      <c r="F277" s="266" t="s">
        <v>105</v>
      </c>
      <c r="G277" s="262">
        <v>24</v>
      </c>
      <c r="H277" s="262">
        <v>0</v>
      </c>
      <c r="I277" s="263">
        <v>0</v>
      </c>
      <c r="J277" s="264">
        <f t="shared" si="355"/>
        <v>0</v>
      </c>
      <c r="K277" s="264">
        <f t="shared" si="356"/>
        <v>0</v>
      </c>
      <c r="L277" s="264">
        <f t="shared" si="357"/>
        <v>0</v>
      </c>
      <c r="M277" s="265">
        <f t="shared" si="358"/>
        <v>0</v>
      </c>
      <c r="N277" s="226"/>
      <c r="O277" s="205"/>
      <c r="P277" s="205"/>
      <c r="S277" s="241"/>
    </row>
    <row r="278" spans="1:19" ht="33.75" x14ac:dyDescent="0.2">
      <c r="A278" s="1"/>
      <c r="B278" s="199"/>
      <c r="C278" s="198"/>
      <c r="D278" s="269" t="s">
        <v>925</v>
      </c>
      <c r="E278" s="267" t="s">
        <v>146</v>
      </c>
      <c r="F278" s="266" t="s">
        <v>105</v>
      </c>
      <c r="G278" s="262">
        <v>16</v>
      </c>
      <c r="H278" s="262">
        <v>0</v>
      </c>
      <c r="I278" s="263">
        <v>0</v>
      </c>
      <c r="J278" s="264">
        <f t="shared" si="355"/>
        <v>0</v>
      </c>
      <c r="K278" s="264">
        <f t="shared" si="356"/>
        <v>0</v>
      </c>
      <c r="L278" s="264">
        <f t="shared" si="357"/>
        <v>0</v>
      </c>
      <c r="M278" s="265">
        <f t="shared" si="358"/>
        <v>0</v>
      </c>
      <c r="N278" s="226"/>
      <c r="O278" s="205"/>
      <c r="P278" s="205"/>
      <c r="S278" s="241"/>
    </row>
    <row r="279" spans="1:19" ht="22.5" x14ac:dyDescent="0.2">
      <c r="A279" s="1"/>
      <c r="B279" s="199"/>
      <c r="C279" s="198"/>
      <c r="D279" s="269" t="s">
        <v>926</v>
      </c>
      <c r="E279" s="267" t="s">
        <v>157</v>
      </c>
      <c r="F279" s="266" t="s">
        <v>160</v>
      </c>
      <c r="G279" s="262">
        <v>1</v>
      </c>
      <c r="H279" s="262">
        <v>0</v>
      </c>
      <c r="I279" s="263">
        <v>0</v>
      </c>
      <c r="J279" s="264">
        <f t="shared" si="355"/>
        <v>0</v>
      </c>
      <c r="K279" s="264">
        <f t="shared" si="356"/>
        <v>0</v>
      </c>
      <c r="L279" s="264">
        <f t="shared" si="357"/>
        <v>0</v>
      </c>
      <c r="M279" s="265">
        <f t="shared" si="358"/>
        <v>0</v>
      </c>
      <c r="N279" s="226"/>
      <c r="O279" s="205"/>
      <c r="P279" s="205"/>
      <c r="S279" s="241"/>
    </row>
    <row r="280" spans="1:19" ht="33.75" x14ac:dyDescent="0.2">
      <c r="A280" s="1"/>
      <c r="B280" s="199"/>
      <c r="C280" s="198"/>
      <c r="D280" s="269" t="s">
        <v>927</v>
      </c>
      <c r="E280" s="267" t="s">
        <v>158</v>
      </c>
      <c r="F280" s="266" t="s">
        <v>160</v>
      </c>
      <c r="G280" s="262">
        <v>8</v>
      </c>
      <c r="H280" s="262">
        <v>0</v>
      </c>
      <c r="I280" s="263">
        <v>0</v>
      </c>
      <c r="J280" s="264">
        <f t="shared" si="355"/>
        <v>0</v>
      </c>
      <c r="K280" s="264">
        <f t="shared" si="356"/>
        <v>0</v>
      </c>
      <c r="L280" s="264">
        <f t="shared" si="357"/>
        <v>0</v>
      </c>
      <c r="M280" s="265">
        <f t="shared" si="358"/>
        <v>0</v>
      </c>
      <c r="N280" s="226"/>
      <c r="O280" s="205"/>
      <c r="P280" s="205"/>
      <c r="S280" s="241"/>
    </row>
    <row r="281" spans="1:19" ht="56.25" x14ac:dyDescent="0.2">
      <c r="A281" s="1"/>
      <c r="B281" s="199"/>
      <c r="C281" s="198"/>
      <c r="D281" s="269" t="s">
        <v>928</v>
      </c>
      <c r="E281" s="267" t="s">
        <v>159</v>
      </c>
      <c r="F281" s="266" t="s">
        <v>160</v>
      </c>
      <c r="G281" s="262">
        <v>4</v>
      </c>
      <c r="H281" s="262">
        <v>0</v>
      </c>
      <c r="I281" s="263">
        <v>0</v>
      </c>
      <c r="J281" s="264">
        <f t="shared" ref="J281" si="359">TRUNC(SUM(H281:I281),2)</f>
        <v>0</v>
      </c>
      <c r="K281" s="264">
        <f t="shared" ref="K281" si="360">TRUNC(G281*H281,2)</f>
        <v>0</v>
      </c>
      <c r="L281" s="264">
        <f t="shared" ref="L281" si="361">TRUNC(G281*I281,2)</f>
        <v>0</v>
      </c>
      <c r="M281" s="265">
        <f t="shared" ref="M281" si="362">TRUNC(SUM(K281,L281),2)</f>
        <v>0</v>
      </c>
      <c r="N281" s="226"/>
      <c r="O281" s="205"/>
      <c r="P281" s="205"/>
      <c r="S281" s="241"/>
    </row>
    <row r="282" spans="1:19" ht="22.5" x14ac:dyDescent="0.2">
      <c r="A282" s="1"/>
      <c r="B282" s="199"/>
      <c r="C282" s="198"/>
      <c r="D282" s="269" t="s">
        <v>929</v>
      </c>
      <c r="E282" s="267" t="s">
        <v>450</v>
      </c>
      <c r="F282" s="266" t="s">
        <v>132</v>
      </c>
      <c r="G282" s="262">
        <v>12</v>
      </c>
      <c r="H282" s="262">
        <v>0</v>
      </c>
      <c r="I282" s="263">
        <v>0</v>
      </c>
      <c r="J282" s="264">
        <f t="shared" ref="J282" si="363">TRUNC(SUM(H282:I282),2)</f>
        <v>0</v>
      </c>
      <c r="K282" s="264">
        <f t="shared" ref="K282" si="364">TRUNC(G282*H282,2)</f>
        <v>0</v>
      </c>
      <c r="L282" s="264">
        <f t="shared" ref="L282" si="365">TRUNC(G282*I282,2)</f>
        <v>0</v>
      </c>
      <c r="M282" s="265">
        <f t="shared" ref="M282" si="366">TRUNC(SUM(K282,L282),2)</f>
        <v>0</v>
      </c>
      <c r="N282" s="226"/>
      <c r="O282" s="205"/>
      <c r="P282" s="205"/>
      <c r="S282" s="241"/>
    </row>
    <row r="283" spans="1:19" x14ac:dyDescent="0.2">
      <c r="B283" s="255"/>
      <c r="C283" s="12"/>
      <c r="D283" s="261"/>
      <c r="E283" s="256" t="s">
        <v>26</v>
      </c>
      <c r="F283" s="277" t="s">
        <v>22</v>
      </c>
      <c r="G283" s="181"/>
      <c r="H283" s="181"/>
      <c r="I283" s="257"/>
      <c r="J283" s="2"/>
      <c r="K283" s="5">
        <f>SUM(K257:K282)</f>
        <v>0</v>
      </c>
      <c r="L283" s="5">
        <f>SUM(L257:L282)</f>
        <v>0</v>
      </c>
      <c r="M283" s="210"/>
      <c r="N283" s="226"/>
    </row>
    <row r="284" spans="1:19" x14ac:dyDescent="0.2">
      <c r="B284" s="7"/>
      <c r="C284" s="6"/>
      <c r="D284" s="240"/>
      <c r="E284" s="6" t="s">
        <v>22</v>
      </c>
      <c r="F284" s="278" t="s">
        <v>22</v>
      </c>
      <c r="G284" s="8"/>
      <c r="H284" s="8"/>
      <c r="I284" s="9"/>
      <c r="J284" s="10"/>
      <c r="K284" s="10"/>
      <c r="L284" s="246">
        <f>SUM(K283:L283)</f>
        <v>0</v>
      </c>
      <c r="M284" s="211"/>
      <c r="N284" s="226"/>
    </row>
    <row r="285" spans="1:19" x14ac:dyDescent="0.2">
      <c r="B285" s="252"/>
      <c r="C285" s="252"/>
      <c r="D285" s="252">
        <v>3</v>
      </c>
      <c r="E285" s="307" t="s">
        <v>1582</v>
      </c>
      <c r="F285" s="276"/>
      <c r="G285" s="253"/>
      <c r="H285" s="254"/>
      <c r="I285" s="252"/>
      <c r="J285" s="252"/>
      <c r="K285" s="252"/>
      <c r="L285" s="252"/>
      <c r="M285" s="208">
        <f>TRUNC(SUM(M286:M288),2)</f>
        <v>0</v>
      </c>
      <c r="N285" s="229"/>
    </row>
    <row r="286" spans="1:19" ht="22.5" x14ac:dyDescent="0.2">
      <c r="B286" s="199"/>
      <c r="C286" s="198"/>
      <c r="D286" s="267" t="s">
        <v>114</v>
      </c>
      <c r="E286" s="198" t="s">
        <v>335</v>
      </c>
      <c r="F286" s="266" t="s">
        <v>105</v>
      </c>
      <c r="G286" s="262">
        <v>1</v>
      </c>
      <c r="H286" s="262">
        <v>0</v>
      </c>
      <c r="I286" s="263">
        <v>0</v>
      </c>
      <c r="J286" s="264">
        <f>TRUNC(SUM(H286:I286),2)</f>
        <v>0</v>
      </c>
      <c r="K286" s="264">
        <f t="shared" ref="K286" si="367">TRUNC(G286*H286,2)</f>
        <v>0</v>
      </c>
      <c r="L286" s="264">
        <f t="shared" ref="L286" si="368">TRUNC(G286*I286,2)</f>
        <v>0</v>
      </c>
      <c r="M286" s="265">
        <f>TRUNC(SUM(K286,L286),2)</f>
        <v>0</v>
      </c>
      <c r="N286" s="226"/>
    </row>
    <row r="287" spans="1:19" ht="22.5" x14ac:dyDescent="0.2">
      <c r="B287" s="199"/>
      <c r="C287" s="198"/>
      <c r="D287" s="267" t="s">
        <v>934</v>
      </c>
      <c r="E287" s="198" t="s">
        <v>336</v>
      </c>
      <c r="F287" s="266" t="s">
        <v>102</v>
      </c>
      <c r="G287" s="262">
        <v>329.09</v>
      </c>
      <c r="H287" s="262">
        <v>0</v>
      </c>
      <c r="I287" s="263">
        <v>0</v>
      </c>
      <c r="J287" s="264">
        <f>TRUNC(SUM(H287:I287),2)</f>
        <v>0</v>
      </c>
      <c r="K287" s="264">
        <f t="shared" ref="K287" si="369">TRUNC(G287*H287,2)</f>
        <v>0</v>
      </c>
      <c r="L287" s="264">
        <f t="shared" ref="L287" si="370">TRUNC(G287*I287,2)</f>
        <v>0</v>
      </c>
      <c r="M287" s="265">
        <f>TRUNC(SUM(K287,L287),2)</f>
        <v>0</v>
      </c>
      <c r="N287" s="226"/>
    </row>
    <row r="288" spans="1:19" ht="22.5" x14ac:dyDescent="0.2">
      <c r="B288" s="199"/>
      <c r="C288" s="198"/>
      <c r="D288" s="267" t="s">
        <v>302</v>
      </c>
      <c r="E288" s="198" t="s">
        <v>337</v>
      </c>
      <c r="F288" s="266" t="s">
        <v>102</v>
      </c>
      <c r="G288" s="262">
        <v>253.35</v>
      </c>
      <c r="H288" s="262">
        <v>0</v>
      </c>
      <c r="I288" s="263">
        <v>0</v>
      </c>
      <c r="J288" s="264">
        <f>TRUNC(SUM(H288:I288),2)</f>
        <v>0</v>
      </c>
      <c r="K288" s="264">
        <f t="shared" ref="K288" si="371">TRUNC(G288*H288,2)</f>
        <v>0</v>
      </c>
      <c r="L288" s="264">
        <f t="shared" ref="L288" si="372">TRUNC(G288*I288,2)</f>
        <v>0</v>
      </c>
      <c r="M288" s="265">
        <f>TRUNC(SUM(K288,L288),2)</f>
        <v>0</v>
      </c>
      <c r="N288" s="226"/>
    </row>
    <row r="289" spans="1:17" x14ac:dyDescent="0.2">
      <c r="B289" s="255"/>
      <c r="C289" s="12"/>
      <c r="D289" s="261"/>
      <c r="E289" s="256" t="s">
        <v>26</v>
      </c>
      <c r="F289" s="277" t="s">
        <v>22</v>
      </c>
      <c r="G289" s="181"/>
      <c r="H289" s="181"/>
      <c r="I289" s="257"/>
      <c r="J289" s="2"/>
      <c r="K289" s="5">
        <f>SUM(K286:K288)</f>
        <v>0</v>
      </c>
      <c r="L289" s="5">
        <f>SUM(L286:L288)</f>
        <v>0</v>
      </c>
      <c r="M289" s="210"/>
      <c r="N289" s="226"/>
    </row>
    <row r="290" spans="1:17" x14ac:dyDescent="0.2">
      <c r="B290" s="7"/>
      <c r="C290" s="6"/>
      <c r="D290" s="240"/>
      <c r="E290" s="6" t="s">
        <v>22</v>
      </c>
      <c r="F290" s="278" t="s">
        <v>22</v>
      </c>
      <c r="G290" s="8"/>
      <c r="H290" s="8"/>
      <c r="I290" s="9"/>
      <c r="J290" s="10"/>
      <c r="K290" s="10"/>
      <c r="L290" s="246">
        <f>SUM(K289:L289)</f>
        <v>0</v>
      </c>
      <c r="M290" s="211"/>
      <c r="N290" s="226"/>
    </row>
    <row r="291" spans="1:17" x14ac:dyDescent="0.2">
      <c r="B291" s="252"/>
      <c r="C291" s="252"/>
      <c r="D291" s="252">
        <v>4</v>
      </c>
      <c r="E291" s="252" t="s">
        <v>460</v>
      </c>
      <c r="F291" s="276"/>
      <c r="G291" s="253"/>
      <c r="H291" s="254"/>
      <c r="I291" s="252"/>
      <c r="J291" s="252"/>
      <c r="K291" s="252"/>
      <c r="L291" s="252"/>
      <c r="M291" s="208">
        <f>SUM(M292,M307,M313,M320,M339,M364,M371,M386,M392,M430,M443,M498,M569,M579)</f>
        <v>0</v>
      </c>
      <c r="N291" s="229"/>
      <c r="O291" s="217"/>
    </row>
    <row r="292" spans="1:17" x14ac:dyDescent="0.2">
      <c r="B292" s="252"/>
      <c r="C292" s="252"/>
      <c r="D292" s="252" t="s">
        <v>459</v>
      </c>
      <c r="E292" s="252" t="s">
        <v>31</v>
      </c>
      <c r="F292" s="276"/>
      <c r="G292" s="253"/>
      <c r="H292" s="254"/>
      <c r="I292" s="252"/>
      <c r="J292" s="252"/>
      <c r="K292" s="252"/>
      <c r="L292" s="252"/>
      <c r="M292" s="208">
        <f>TRUNC(SUM(M293:M304),2)</f>
        <v>0</v>
      </c>
      <c r="N292" s="229"/>
      <c r="O292" s="217"/>
    </row>
    <row r="293" spans="1:17" x14ac:dyDescent="0.2">
      <c r="B293" s="199"/>
      <c r="C293" s="198"/>
      <c r="D293" s="198" t="s">
        <v>1146</v>
      </c>
      <c r="E293" s="198" t="s">
        <v>947</v>
      </c>
      <c r="F293" s="266" t="s">
        <v>102</v>
      </c>
      <c r="G293" s="200">
        <v>199.02</v>
      </c>
      <c r="H293" s="200">
        <v>0</v>
      </c>
      <c r="I293" s="201">
        <v>0</v>
      </c>
      <c r="J293" s="202">
        <f t="shared" ref="J293:J295" si="373">TRUNC(SUM(H293:I293),2)</f>
        <v>0</v>
      </c>
      <c r="K293" s="202">
        <f t="shared" ref="K293:K304" si="374">TRUNC(G293*H293,2)</f>
        <v>0</v>
      </c>
      <c r="L293" s="202">
        <f t="shared" ref="L293:L304" si="375">TRUNC(G293*I293,2)</f>
        <v>0</v>
      </c>
      <c r="M293" s="209">
        <f t="shared" ref="M293:M304" si="376">TRUNC(SUM(K293,L293),2)</f>
        <v>0</v>
      </c>
      <c r="N293" s="226"/>
    </row>
    <row r="294" spans="1:17" ht="10.9" customHeight="1" x14ac:dyDescent="0.2">
      <c r="A294" s="1"/>
      <c r="B294" s="199"/>
      <c r="C294" s="198"/>
      <c r="D294" s="198" t="s">
        <v>1147</v>
      </c>
      <c r="E294" s="198" t="s">
        <v>948</v>
      </c>
      <c r="F294" s="266" t="s">
        <v>149</v>
      </c>
      <c r="G294" s="200">
        <v>15.44</v>
      </c>
      <c r="H294" s="200">
        <v>0</v>
      </c>
      <c r="I294" s="201">
        <v>0</v>
      </c>
      <c r="J294" s="202">
        <f t="shared" si="373"/>
        <v>0</v>
      </c>
      <c r="K294" s="202">
        <f t="shared" si="374"/>
        <v>0</v>
      </c>
      <c r="L294" s="202">
        <f t="shared" si="375"/>
        <v>0</v>
      </c>
      <c r="M294" s="209">
        <f t="shared" si="376"/>
        <v>0</v>
      </c>
      <c r="N294" s="226"/>
      <c r="O294" s="206"/>
      <c r="P294" s="206"/>
      <c r="Q294" s="207"/>
    </row>
    <row r="295" spans="1:17" ht="22.5" x14ac:dyDescent="0.2">
      <c r="A295" s="1"/>
      <c r="B295" s="199"/>
      <c r="C295" s="198"/>
      <c r="D295" s="198" t="s">
        <v>1148</v>
      </c>
      <c r="E295" s="198" t="s">
        <v>949</v>
      </c>
      <c r="F295" s="266" t="s">
        <v>149</v>
      </c>
      <c r="G295" s="200">
        <v>22.68</v>
      </c>
      <c r="H295" s="200">
        <v>0</v>
      </c>
      <c r="I295" s="201">
        <v>0</v>
      </c>
      <c r="J295" s="202">
        <f t="shared" si="373"/>
        <v>0</v>
      </c>
      <c r="K295" s="202">
        <f t="shared" si="374"/>
        <v>0</v>
      </c>
      <c r="L295" s="202">
        <f t="shared" si="375"/>
        <v>0</v>
      </c>
      <c r="M295" s="209">
        <f t="shared" si="376"/>
        <v>0</v>
      </c>
      <c r="N295" s="226"/>
    </row>
    <row r="296" spans="1:17" ht="22.5" x14ac:dyDescent="0.2">
      <c r="A296" s="1"/>
      <c r="B296" s="199"/>
      <c r="C296" s="198"/>
      <c r="D296" s="198" t="s">
        <v>1149</v>
      </c>
      <c r="E296" s="198" t="s">
        <v>950</v>
      </c>
      <c r="F296" s="266" t="s">
        <v>102</v>
      </c>
      <c r="G296" s="200">
        <v>11.78</v>
      </c>
      <c r="H296" s="200">
        <v>0</v>
      </c>
      <c r="I296" s="201">
        <v>0</v>
      </c>
      <c r="J296" s="202">
        <f t="shared" ref="J296:J300" si="377">TRUNC(SUM(H296:I296),2)</f>
        <v>0</v>
      </c>
      <c r="K296" s="202">
        <f t="shared" si="374"/>
        <v>0</v>
      </c>
      <c r="L296" s="202">
        <f t="shared" si="375"/>
        <v>0</v>
      </c>
      <c r="M296" s="209">
        <f t="shared" si="376"/>
        <v>0</v>
      </c>
      <c r="N296" s="226"/>
    </row>
    <row r="297" spans="1:17" x14ac:dyDescent="0.2">
      <c r="A297" s="1"/>
      <c r="B297" s="199"/>
      <c r="C297" s="198"/>
      <c r="D297" s="198" t="s">
        <v>1150</v>
      </c>
      <c r="E297" s="198" t="s">
        <v>931</v>
      </c>
      <c r="F297" s="266" t="s">
        <v>102</v>
      </c>
      <c r="G297" s="200">
        <v>10.82</v>
      </c>
      <c r="H297" s="200">
        <v>0</v>
      </c>
      <c r="I297" s="201">
        <v>0</v>
      </c>
      <c r="J297" s="202">
        <f t="shared" si="377"/>
        <v>0</v>
      </c>
      <c r="K297" s="202">
        <f t="shared" si="374"/>
        <v>0</v>
      </c>
      <c r="L297" s="202">
        <f t="shared" si="375"/>
        <v>0</v>
      </c>
      <c r="M297" s="209">
        <f t="shared" si="376"/>
        <v>0</v>
      </c>
      <c r="N297" s="226"/>
    </row>
    <row r="298" spans="1:17" x14ac:dyDescent="0.2">
      <c r="B298" s="199"/>
      <c r="C298" s="198"/>
      <c r="D298" s="198" t="s">
        <v>1151</v>
      </c>
      <c r="E298" s="198" t="s">
        <v>461</v>
      </c>
      <c r="F298" s="266" t="s">
        <v>105</v>
      </c>
      <c r="G298" s="200">
        <v>2</v>
      </c>
      <c r="H298" s="200">
        <v>0</v>
      </c>
      <c r="I298" s="201">
        <v>0</v>
      </c>
      <c r="J298" s="202">
        <f t="shared" si="377"/>
        <v>0</v>
      </c>
      <c r="K298" s="202">
        <f t="shared" si="374"/>
        <v>0</v>
      </c>
      <c r="L298" s="202">
        <f t="shared" si="375"/>
        <v>0</v>
      </c>
      <c r="M298" s="209">
        <f t="shared" si="376"/>
        <v>0</v>
      </c>
      <c r="N298" s="226"/>
    </row>
    <row r="299" spans="1:17" ht="10.9" customHeight="1" x14ac:dyDescent="0.2">
      <c r="A299" s="1"/>
      <c r="B299" s="199"/>
      <c r="C299" s="198"/>
      <c r="D299" s="198" t="s">
        <v>1152</v>
      </c>
      <c r="E299" s="198" t="s">
        <v>932</v>
      </c>
      <c r="F299" s="266" t="s">
        <v>102</v>
      </c>
      <c r="G299" s="200">
        <v>10.92</v>
      </c>
      <c r="H299" s="200">
        <v>0</v>
      </c>
      <c r="I299" s="201">
        <v>0</v>
      </c>
      <c r="J299" s="202">
        <f t="shared" si="377"/>
        <v>0</v>
      </c>
      <c r="K299" s="202">
        <f t="shared" si="374"/>
        <v>0</v>
      </c>
      <c r="L299" s="202">
        <f t="shared" si="375"/>
        <v>0</v>
      </c>
      <c r="M299" s="209">
        <f t="shared" si="376"/>
        <v>0</v>
      </c>
      <c r="N299" s="226"/>
      <c r="O299" s="206"/>
      <c r="P299" s="206"/>
      <c r="Q299" s="207"/>
    </row>
    <row r="300" spans="1:17" x14ac:dyDescent="0.2">
      <c r="A300" s="1"/>
      <c r="B300" s="199"/>
      <c r="C300" s="198"/>
      <c r="D300" s="198" t="s">
        <v>1153</v>
      </c>
      <c r="E300" s="198" t="s">
        <v>148</v>
      </c>
      <c r="F300" s="266" t="s">
        <v>102</v>
      </c>
      <c r="G300" s="200">
        <v>2.46</v>
      </c>
      <c r="H300" s="200">
        <v>0</v>
      </c>
      <c r="I300" s="201">
        <v>0</v>
      </c>
      <c r="J300" s="202">
        <f t="shared" si="377"/>
        <v>0</v>
      </c>
      <c r="K300" s="202">
        <f t="shared" si="374"/>
        <v>0</v>
      </c>
      <c r="L300" s="202">
        <f t="shared" si="375"/>
        <v>0</v>
      </c>
      <c r="M300" s="209">
        <f t="shared" si="376"/>
        <v>0</v>
      </c>
      <c r="N300" s="226"/>
    </row>
    <row r="301" spans="1:17" ht="22.5" x14ac:dyDescent="0.2">
      <c r="A301" s="1"/>
      <c r="B301" s="199"/>
      <c r="C301" s="198"/>
      <c r="D301" s="198" t="s">
        <v>1154</v>
      </c>
      <c r="E301" s="198" t="s">
        <v>951</v>
      </c>
      <c r="F301" s="266" t="s">
        <v>102</v>
      </c>
      <c r="G301" s="200">
        <v>33.75</v>
      </c>
      <c r="H301" s="200">
        <v>0</v>
      </c>
      <c r="I301" s="201">
        <v>0</v>
      </c>
      <c r="J301" s="202">
        <f t="shared" ref="J301:J302" si="378">TRUNC(SUM(H301:I301),2)</f>
        <v>0</v>
      </c>
      <c r="K301" s="202">
        <f t="shared" si="374"/>
        <v>0</v>
      </c>
      <c r="L301" s="202">
        <f t="shared" si="375"/>
        <v>0</v>
      </c>
      <c r="M301" s="209">
        <f t="shared" si="376"/>
        <v>0</v>
      </c>
      <c r="N301" s="226"/>
    </row>
    <row r="302" spans="1:17" x14ac:dyDescent="0.2">
      <c r="A302" s="1"/>
      <c r="B302" s="199"/>
      <c r="C302" s="198"/>
      <c r="D302" s="198" t="s">
        <v>1155</v>
      </c>
      <c r="E302" s="198" t="s">
        <v>462</v>
      </c>
      <c r="F302" s="266" t="s">
        <v>105</v>
      </c>
      <c r="G302" s="200">
        <v>22</v>
      </c>
      <c r="H302" s="200">
        <v>0</v>
      </c>
      <c r="I302" s="201">
        <v>0</v>
      </c>
      <c r="J302" s="202">
        <f t="shared" si="378"/>
        <v>0</v>
      </c>
      <c r="K302" s="202">
        <f t="shared" si="374"/>
        <v>0</v>
      </c>
      <c r="L302" s="202">
        <f t="shared" si="375"/>
        <v>0</v>
      </c>
      <c r="M302" s="209">
        <f t="shared" si="376"/>
        <v>0</v>
      </c>
      <c r="N302" s="226"/>
    </row>
    <row r="303" spans="1:17" ht="22.5" x14ac:dyDescent="0.2">
      <c r="A303" s="1"/>
      <c r="B303" s="199"/>
      <c r="C303" s="198"/>
      <c r="D303" s="198" t="s">
        <v>1156</v>
      </c>
      <c r="E303" s="198" t="s">
        <v>933</v>
      </c>
      <c r="F303" s="266" t="s">
        <v>102</v>
      </c>
      <c r="G303" s="200">
        <v>249.93</v>
      </c>
      <c r="H303" s="200">
        <v>0</v>
      </c>
      <c r="I303" s="201">
        <v>0</v>
      </c>
      <c r="J303" s="202">
        <f t="shared" ref="J303:J304" si="379">TRUNC(SUM(H303:I303),2)</f>
        <v>0</v>
      </c>
      <c r="K303" s="202">
        <f t="shared" si="374"/>
        <v>0</v>
      </c>
      <c r="L303" s="202">
        <f t="shared" si="375"/>
        <v>0</v>
      </c>
      <c r="M303" s="209">
        <f t="shared" si="376"/>
        <v>0</v>
      </c>
      <c r="N303" s="226"/>
    </row>
    <row r="304" spans="1:17" ht="22.5" x14ac:dyDescent="0.2">
      <c r="A304" s="1"/>
      <c r="B304" s="199"/>
      <c r="C304" s="198"/>
      <c r="D304" s="198" t="s">
        <v>1157</v>
      </c>
      <c r="E304" s="198" t="s">
        <v>952</v>
      </c>
      <c r="F304" s="266" t="s">
        <v>102</v>
      </c>
      <c r="G304" s="200">
        <v>249.93</v>
      </c>
      <c r="H304" s="200">
        <v>0</v>
      </c>
      <c r="I304" s="201">
        <v>0</v>
      </c>
      <c r="J304" s="202">
        <f t="shared" si="379"/>
        <v>0</v>
      </c>
      <c r="K304" s="202">
        <f t="shared" si="374"/>
        <v>0</v>
      </c>
      <c r="L304" s="202">
        <f t="shared" si="375"/>
        <v>0</v>
      </c>
      <c r="M304" s="209">
        <f t="shared" si="376"/>
        <v>0</v>
      </c>
      <c r="N304" s="226"/>
    </row>
    <row r="305" spans="1:16" x14ac:dyDescent="0.2">
      <c r="B305" s="255"/>
      <c r="C305" s="12"/>
      <c r="D305" s="12"/>
      <c r="E305" s="256" t="s">
        <v>26</v>
      </c>
      <c r="F305" s="277" t="s">
        <v>22</v>
      </c>
      <c r="G305" s="181"/>
      <c r="H305" s="181"/>
      <c r="I305" s="257"/>
      <c r="J305" s="2"/>
      <c r="K305" s="5">
        <f>TRUNC(SUM(K293:K304),2)</f>
        <v>0</v>
      </c>
      <c r="L305" s="5">
        <f>TRUNC(SUM(L293:L304),2)</f>
        <v>0</v>
      </c>
      <c r="M305" s="210"/>
      <c r="N305" s="226"/>
    </row>
    <row r="306" spans="1:16" x14ac:dyDescent="0.2">
      <c r="B306" s="7"/>
      <c r="C306" s="6"/>
      <c r="D306" s="6"/>
      <c r="E306" s="6" t="s">
        <v>22</v>
      </c>
      <c r="F306" s="278" t="s">
        <v>22</v>
      </c>
      <c r="G306" s="8"/>
      <c r="H306" s="8"/>
      <c r="I306" s="9"/>
      <c r="J306" s="10"/>
      <c r="K306" s="10"/>
      <c r="L306" s="11">
        <f>SUM(K305:L305)</f>
        <v>0</v>
      </c>
      <c r="M306" s="211"/>
      <c r="N306" s="226"/>
    </row>
    <row r="307" spans="1:16" x14ac:dyDescent="0.2">
      <c r="B307" s="252"/>
      <c r="C307" s="252"/>
      <c r="D307" s="252" t="s">
        <v>463</v>
      </c>
      <c r="E307" s="252" t="s">
        <v>109</v>
      </c>
      <c r="F307" s="276"/>
      <c r="G307" s="253"/>
      <c r="H307" s="254"/>
      <c r="I307" s="252"/>
      <c r="J307" s="252"/>
      <c r="K307" s="252"/>
      <c r="L307" s="252"/>
      <c r="M307" s="208">
        <f>TRUNC(SUM(M308:M310),2)</f>
        <v>0</v>
      </c>
      <c r="N307" s="229"/>
    </row>
    <row r="308" spans="1:16" x14ac:dyDescent="0.2">
      <c r="B308" s="199"/>
      <c r="C308" s="198"/>
      <c r="D308" s="267" t="s">
        <v>1158</v>
      </c>
      <c r="E308" s="198" t="s">
        <v>30</v>
      </c>
      <c r="F308" s="266" t="s">
        <v>953</v>
      </c>
      <c r="G308" s="262">
        <v>1</v>
      </c>
      <c r="H308" s="262">
        <v>0</v>
      </c>
      <c r="I308" s="263">
        <v>0</v>
      </c>
      <c r="J308" s="264">
        <f>TRUNC(SUM(H308:I308),2)</f>
        <v>0</v>
      </c>
      <c r="K308" s="264">
        <f t="shared" ref="K308:K310" si="380">TRUNC(G308*H308,2)</f>
        <v>0</v>
      </c>
      <c r="L308" s="264">
        <f t="shared" ref="L308:L310" si="381">TRUNC(G308*I308,2)</f>
        <v>0</v>
      </c>
      <c r="M308" s="265">
        <f>TRUNC(SUM(K308,L308),2)</f>
        <v>0</v>
      </c>
      <c r="N308" s="226"/>
    </row>
    <row r="309" spans="1:16" x14ac:dyDescent="0.2">
      <c r="A309" s="1"/>
      <c r="B309" s="199"/>
      <c r="C309" s="198"/>
      <c r="D309" s="267" t="s">
        <v>1159</v>
      </c>
      <c r="E309" s="198" t="s">
        <v>464</v>
      </c>
      <c r="F309" s="266" t="s">
        <v>477</v>
      </c>
      <c r="G309" s="262">
        <v>221.91</v>
      </c>
      <c r="H309" s="262">
        <v>0</v>
      </c>
      <c r="I309" s="263">
        <v>0</v>
      </c>
      <c r="J309" s="264">
        <f t="shared" ref="J309:J310" si="382">TRUNC(SUM(H309:I309),2)</f>
        <v>0</v>
      </c>
      <c r="K309" s="264">
        <f t="shared" si="380"/>
        <v>0</v>
      </c>
      <c r="L309" s="264">
        <f t="shared" si="381"/>
        <v>0</v>
      </c>
      <c r="M309" s="265">
        <f t="shared" ref="M309:M310" si="383">TRUNC(SUM(K309,L309),2)</f>
        <v>0</v>
      </c>
      <c r="N309" s="226"/>
      <c r="O309" s="207"/>
      <c r="P309" s="207"/>
    </row>
    <row r="310" spans="1:16" x14ac:dyDescent="0.2">
      <c r="A310" s="1"/>
      <c r="B310" s="199"/>
      <c r="C310" s="198"/>
      <c r="D310" s="267" t="s">
        <v>1160</v>
      </c>
      <c r="E310" s="198" t="s">
        <v>35</v>
      </c>
      <c r="F310" s="266" t="s">
        <v>477</v>
      </c>
      <c r="G310" s="262">
        <v>221.91</v>
      </c>
      <c r="H310" s="262">
        <v>0</v>
      </c>
      <c r="I310" s="263">
        <v>0</v>
      </c>
      <c r="J310" s="264">
        <f t="shared" si="382"/>
        <v>0</v>
      </c>
      <c r="K310" s="264">
        <f t="shared" si="380"/>
        <v>0</v>
      </c>
      <c r="L310" s="264">
        <f t="shared" si="381"/>
        <v>0</v>
      </c>
      <c r="M310" s="265">
        <f t="shared" si="383"/>
        <v>0</v>
      </c>
      <c r="N310" s="226"/>
      <c r="O310" s="207"/>
      <c r="P310" s="207"/>
    </row>
    <row r="311" spans="1:16" x14ac:dyDescent="0.2">
      <c r="B311" s="255"/>
      <c r="C311" s="12"/>
      <c r="D311" s="12"/>
      <c r="E311" s="256" t="s">
        <v>26</v>
      </c>
      <c r="F311" s="277" t="s">
        <v>22</v>
      </c>
      <c r="G311" s="181"/>
      <c r="H311" s="181"/>
      <c r="I311" s="257"/>
      <c r="J311" s="2"/>
      <c r="K311" s="5">
        <f>TRUNC(SUM(K308:K310),2)</f>
        <v>0</v>
      </c>
      <c r="L311" s="5">
        <f>TRUNC(SUM(L308:L310),2)</f>
        <v>0</v>
      </c>
      <c r="M311" s="210"/>
      <c r="N311" s="226"/>
    </row>
    <row r="312" spans="1:16" x14ac:dyDescent="0.2">
      <c r="B312" s="7"/>
      <c r="C312" s="6"/>
      <c r="D312" s="6"/>
      <c r="E312" s="6" t="s">
        <v>22</v>
      </c>
      <c r="F312" s="278" t="s">
        <v>22</v>
      </c>
      <c r="G312" s="8"/>
      <c r="H312" s="8"/>
      <c r="I312" s="9"/>
      <c r="J312" s="10"/>
      <c r="K312" s="10"/>
      <c r="L312" s="11">
        <f>SUM(K311:L311)</f>
        <v>0</v>
      </c>
      <c r="M312" s="211"/>
      <c r="N312" s="226"/>
    </row>
    <row r="313" spans="1:16" x14ac:dyDescent="0.2">
      <c r="B313" s="252"/>
      <c r="C313" s="252"/>
      <c r="D313" s="252" t="s">
        <v>465</v>
      </c>
      <c r="E313" s="252" t="s">
        <v>451</v>
      </c>
      <c r="F313" s="276"/>
      <c r="G313" s="253"/>
      <c r="H313" s="254"/>
      <c r="I313" s="252"/>
      <c r="J313" s="252"/>
      <c r="K313" s="252"/>
      <c r="L313" s="252"/>
      <c r="M313" s="208">
        <f>SUM(M314,M316)</f>
        <v>0</v>
      </c>
      <c r="N313" s="229"/>
    </row>
    <row r="314" spans="1:16" x14ac:dyDescent="0.2">
      <c r="B314" s="252"/>
      <c r="C314" s="252"/>
      <c r="D314" s="252" t="s">
        <v>1161</v>
      </c>
      <c r="E314" s="252" t="s">
        <v>452</v>
      </c>
      <c r="F314" s="276"/>
      <c r="G314" s="253"/>
      <c r="H314" s="254"/>
      <c r="I314" s="252"/>
      <c r="J314" s="252"/>
      <c r="K314" s="252"/>
      <c r="L314" s="252"/>
      <c r="M314" s="208">
        <f>TRUNC(SUM(M315:M315),2)</f>
        <v>0</v>
      </c>
      <c r="N314" s="229"/>
    </row>
    <row r="315" spans="1:16" ht="33.75" x14ac:dyDescent="0.2">
      <c r="B315" s="199"/>
      <c r="C315" s="198"/>
      <c r="D315" s="267" t="s">
        <v>1162</v>
      </c>
      <c r="E315" s="198" t="s">
        <v>954</v>
      </c>
      <c r="F315" s="266" t="s">
        <v>468</v>
      </c>
      <c r="G315" s="262">
        <v>501.5</v>
      </c>
      <c r="H315" s="262">
        <v>0</v>
      </c>
      <c r="I315" s="263">
        <v>0</v>
      </c>
      <c r="J315" s="264">
        <f>TRUNC(SUM(H315:I315),2)</f>
        <v>0</v>
      </c>
      <c r="K315" s="264">
        <f t="shared" ref="K315" si="384">TRUNC(G315*H315,2)</f>
        <v>0</v>
      </c>
      <c r="L315" s="264">
        <f t="shared" ref="L315" si="385">TRUNC(G315*I315,2)</f>
        <v>0</v>
      </c>
      <c r="M315" s="265">
        <f>TRUNC(SUM(K315,L315),2)</f>
        <v>0</v>
      </c>
      <c r="N315" s="226"/>
    </row>
    <row r="316" spans="1:16" x14ac:dyDescent="0.2">
      <c r="B316" s="252"/>
      <c r="C316" s="252"/>
      <c r="D316" s="252" t="s">
        <v>1163</v>
      </c>
      <c r="E316" s="252" t="s">
        <v>466</v>
      </c>
      <c r="F316" s="276"/>
      <c r="G316" s="253"/>
      <c r="H316" s="254"/>
      <c r="I316" s="252"/>
      <c r="J316" s="252"/>
      <c r="K316" s="252"/>
      <c r="L316" s="252"/>
      <c r="M316" s="208">
        <f>SUM(M317)</f>
        <v>0</v>
      </c>
      <c r="N316" s="229"/>
    </row>
    <row r="317" spans="1:16" x14ac:dyDescent="0.2">
      <c r="B317" s="199"/>
      <c r="C317" s="198"/>
      <c r="D317" s="267" t="s">
        <v>1164</v>
      </c>
      <c r="E317" s="198" t="s">
        <v>467</v>
      </c>
      <c r="F317" s="266" t="s">
        <v>468</v>
      </c>
      <c r="G317" s="262">
        <v>396.8</v>
      </c>
      <c r="H317" s="262">
        <v>0</v>
      </c>
      <c r="I317" s="263">
        <v>0</v>
      </c>
      <c r="J317" s="264">
        <f>TRUNC(SUM(H317:I317),2)</f>
        <v>0</v>
      </c>
      <c r="K317" s="264">
        <f t="shared" ref="K317" si="386">TRUNC(G317*H317,2)</f>
        <v>0</v>
      </c>
      <c r="L317" s="264">
        <f t="shared" ref="L317" si="387">TRUNC(G317*I317,2)</f>
        <v>0</v>
      </c>
      <c r="M317" s="265">
        <f>TRUNC(SUM(K317,L317),2)</f>
        <v>0</v>
      </c>
      <c r="N317" s="226"/>
    </row>
    <row r="318" spans="1:16" x14ac:dyDescent="0.2">
      <c r="B318" s="255"/>
      <c r="C318" s="12"/>
      <c r="D318" s="12"/>
      <c r="E318" s="256" t="s">
        <v>26</v>
      </c>
      <c r="F318" s="277" t="s">
        <v>22</v>
      </c>
      <c r="G318" s="181"/>
      <c r="H318" s="181"/>
      <c r="I318" s="257"/>
      <c r="J318" s="2"/>
      <c r="K318" s="5">
        <f>TRUNC(SUM(K315:K317),2)</f>
        <v>0</v>
      </c>
      <c r="L318" s="5">
        <f>TRUNC(SUM(L315:L317),2)</f>
        <v>0</v>
      </c>
      <c r="M318" s="210"/>
      <c r="N318" s="226"/>
    </row>
    <row r="319" spans="1:16" x14ac:dyDescent="0.2">
      <c r="B319" s="7"/>
      <c r="C319" s="6"/>
      <c r="D319" s="6"/>
      <c r="E319" s="6" t="s">
        <v>22</v>
      </c>
      <c r="F319" s="278" t="s">
        <v>22</v>
      </c>
      <c r="G319" s="8"/>
      <c r="H319" s="8"/>
      <c r="I319" s="9"/>
      <c r="J319" s="10"/>
      <c r="K319" s="10"/>
      <c r="L319" s="11">
        <f>SUM(K318:L318)</f>
        <v>0</v>
      </c>
      <c r="M319" s="211"/>
      <c r="N319" s="226"/>
    </row>
    <row r="320" spans="1:16" x14ac:dyDescent="0.2">
      <c r="B320" s="252"/>
      <c r="C320" s="252"/>
      <c r="D320" s="252" t="s">
        <v>1165</v>
      </c>
      <c r="E320" s="252" t="s">
        <v>113</v>
      </c>
      <c r="F320" s="276"/>
      <c r="G320" s="253"/>
      <c r="H320" s="254"/>
      <c r="I320" s="252"/>
      <c r="J320" s="252"/>
      <c r="K320" s="252"/>
      <c r="L320" s="252"/>
      <c r="M320" s="208">
        <f>SUM(M321,M329,M335)</f>
        <v>0</v>
      </c>
      <c r="N320" s="229"/>
    </row>
    <row r="321" spans="1:16" x14ac:dyDescent="0.2">
      <c r="B321" s="252"/>
      <c r="C321" s="252"/>
      <c r="D321" s="252" t="s">
        <v>1166</v>
      </c>
      <c r="E321" s="252" t="s">
        <v>469</v>
      </c>
      <c r="F321" s="276"/>
      <c r="G321" s="253"/>
      <c r="H321" s="254"/>
      <c r="I321" s="252"/>
      <c r="J321" s="252"/>
      <c r="K321" s="252"/>
      <c r="L321" s="252"/>
      <c r="M321" s="208">
        <f>SUM(M322,M329,M335)</f>
        <v>0</v>
      </c>
      <c r="N321" s="229"/>
    </row>
    <row r="322" spans="1:16" x14ac:dyDescent="0.2">
      <c r="B322" s="252"/>
      <c r="C322" s="252"/>
      <c r="D322" s="252" t="s">
        <v>1167</v>
      </c>
      <c r="E322" s="252" t="s">
        <v>470</v>
      </c>
      <c r="F322" s="276"/>
      <c r="G322" s="253"/>
      <c r="H322" s="254"/>
      <c r="I322" s="252"/>
      <c r="J322" s="252"/>
      <c r="K322" s="252"/>
      <c r="L322" s="252"/>
      <c r="M322" s="208">
        <f>TRUNC(SUM(M323:M328),2)</f>
        <v>0</v>
      </c>
      <c r="N322" s="229"/>
    </row>
    <row r="323" spans="1:16" x14ac:dyDescent="0.2">
      <c r="B323" s="199"/>
      <c r="C323" s="198"/>
      <c r="D323" s="267" t="s">
        <v>1168</v>
      </c>
      <c r="E323" s="198" t="s">
        <v>937</v>
      </c>
      <c r="F323" s="266" t="s">
        <v>149</v>
      </c>
      <c r="G323" s="262">
        <v>0.7</v>
      </c>
      <c r="H323" s="262">
        <v>0</v>
      </c>
      <c r="I323" s="263">
        <v>0</v>
      </c>
      <c r="J323" s="264">
        <f>TRUNC(SUM(H323:I323),2)</f>
        <v>0</v>
      </c>
      <c r="K323" s="264">
        <f t="shared" ref="K323:K328" si="388">TRUNC(G323*H323,2)</f>
        <v>0</v>
      </c>
      <c r="L323" s="264">
        <f t="shared" ref="L323:L328" si="389">TRUNC(G323*I323,2)</f>
        <v>0</v>
      </c>
      <c r="M323" s="265">
        <f>TRUNC(SUM(K323,L323),2)</f>
        <v>0</v>
      </c>
      <c r="N323" s="226"/>
    </row>
    <row r="324" spans="1:16" ht="22.5" x14ac:dyDescent="0.2">
      <c r="A324" s="1"/>
      <c r="B324" s="199"/>
      <c r="C324" s="198"/>
      <c r="D324" s="267" t="s">
        <v>1169</v>
      </c>
      <c r="E324" s="198" t="s">
        <v>955</v>
      </c>
      <c r="F324" s="266" t="s">
        <v>102</v>
      </c>
      <c r="G324" s="262">
        <v>21.1</v>
      </c>
      <c r="H324" s="262">
        <v>0</v>
      </c>
      <c r="I324" s="263">
        <v>0</v>
      </c>
      <c r="J324" s="264">
        <f t="shared" ref="J324:J325" si="390">TRUNC(SUM(H324:I324),2)</f>
        <v>0</v>
      </c>
      <c r="K324" s="264">
        <f t="shared" si="388"/>
        <v>0</v>
      </c>
      <c r="L324" s="264">
        <f t="shared" si="389"/>
        <v>0</v>
      </c>
      <c r="M324" s="265">
        <f t="shared" ref="M324:M325" si="391">TRUNC(SUM(K324,L324),2)</f>
        <v>0</v>
      </c>
      <c r="N324" s="226"/>
      <c r="O324" s="207"/>
      <c r="P324" s="207"/>
    </row>
    <row r="325" spans="1:16" x14ac:dyDescent="0.2">
      <c r="A325" s="1"/>
      <c r="B325" s="199"/>
      <c r="C325" s="198"/>
      <c r="D325" s="267" t="s">
        <v>1170</v>
      </c>
      <c r="E325" s="198" t="s">
        <v>956</v>
      </c>
      <c r="F325" s="266" t="s">
        <v>147</v>
      </c>
      <c r="G325" s="262">
        <v>0.3</v>
      </c>
      <c r="H325" s="262">
        <v>0</v>
      </c>
      <c r="I325" s="263">
        <v>0</v>
      </c>
      <c r="J325" s="264">
        <f t="shared" si="390"/>
        <v>0</v>
      </c>
      <c r="K325" s="264">
        <f t="shared" si="388"/>
        <v>0</v>
      </c>
      <c r="L325" s="264">
        <f t="shared" si="389"/>
        <v>0</v>
      </c>
      <c r="M325" s="265">
        <f t="shared" si="391"/>
        <v>0</v>
      </c>
      <c r="N325" s="226"/>
      <c r="O325" s="207"/>
      <c r="P325" s="207"/>
    </row>
    <row r="326" spans="1:16" x14ac:dyDescent="0.2">
      <c r="B326" s="199"/>
      <c r="C326" s="198"/>
      <c r="D326" s="267" t="s">
        <v>1171</v>
      </c>
      <c r="E326" s="198" t="s">
        <v>935</v>
      </c>
      <c r="F326" s="266" t="s">
        <v>147</v>
      </c>
      <c r="G326" s="262">
        <v>3.5</v>
      </c>
      <c r="H326" s="262">
        <v>0</v>
      </c>
      <c r="I326" s="263">
        <v>0</v>
      </c>
      <c r="J326" s="264">
        <f>TRUNC(SUM(H326:I326),2)</f>
        <v>0</v>
      </c>
      <c r="K326" s="264">
        <f t="shared" si="388"/>
        <v>0</v>
      </c>
      <c r="L326" s="264">
        <f t="shared" si="389"/>
        <v>0</v>
      </c>
      <c r="M326" s="265">
        <f>TRUNC(SUM(K326,L326),2)</f>
        <v>0</v>
      </c>
      <c r="N326" s="226"/>
    </row>
    <row r="327" spans="1:16" x14ac:dyDescent="0.2">
      <c r="A327" s="1"/>
      <c r="B327" s="199"/>
      <c r="C327" s="198"/>
      <c r="D327" s="267" t="s">
        <v>1172</v>
      </c>
      <c r="E327" s="198" t="s">
        <v>936</v>
      </c>
      <c r="F327" s="266" t="s">
        <v>147</v>
      </c>
      <c r="G327" s="262">
        <v>2.2999999999999998</v>
      </c>
      <c r="H327" s="262">
        <v>0</v>
      </c>
      <c r="I327" s="263">
        <v>0</v>
      </c>
      <c r="J327" s="264">
        <f t="shared" ref="J327:J328" si="392">TRUNC(SUM(H327:I327),2)</f>
        <v>0</v>
      </c>
      <c r="K327" s="264">
        <f t="shared" si="388"/>
        <v>0</v>
      </c>
      <c r="L327" s="264">
        <f t="shared" si="389"/>
        <v>0</v>
      </c>
      <c r="M327" s="265">
        <f t="shared" ref="M327:M328" si="393">TRUNC(SUM(K327,L327),2)</f>
        <v>0</v>
      </c>
      <c r="N327" s="226"/>
      <c r="O327" s="207"/>
      <c r="P327" s="207"/>
    </row>
    <row r="328" spans="1:16" ht="22.5" x14ac:dyDescent="0.2">
      <c r="A328" s="1"/>
      <c r="B328" s="199"/>
      <c r="C328" s="198"/>
      <c r="D328" s="267" t="s">
        <v>1173</v>
      </c>
      <c r="E328" s="198" t="s">
        <v>957</v>
      </c>
      <c r="F328" s="266" t="s">
        <v>149</v>
      </c>
      <c r="G328" s="262">
        <v>4.2</v>
      </c>
      <c r="H328" s="262">
        <v>0</v>
      </c>
      <c r="I328" s="263">
        <v>0</v>
      </c>
      <c r="J328" s="264">
        <f t="shared" si="392"/>
        <v>0</v>
      </c>
      <c r="K328" s="264">
        <f t="shared" si="388"/>
        <v>0</v>
      </c>
      <c r="L328" s="264">
        <f t="shared" si="389"/>
        <v>0</v>
      </c>
      <c r="M328" s="265">
        <f t="shared" si="393"/>
        <v>0</v>
      </c>
      <c r="N328" s="226"/>
      <c r="O328" s="207"/>
      <c r="P328" s="207"/>
    </row>
    <row r="329" spans="1:16" x14ac:dyDescent="0.2">
      <c r="B329" s="252"/>
      <c r="C329" s="252"/>
      <c r="D329" s="252" t="s">
        <v>1174</v>
      </c>
      <c r="E329" s="252" t="s">
        <v>471</v>
      </c>
      <c r="F329" s="276"/>
      <c r="G329" s="253"/>
      <c r="H329" s="254"/>
      <c r="I329" s="252"/>
      <c r="J329" s="252"/>
      <c r="K329" s="252"/>
      <c r="L329" s="252"/>
      <c r="M329" s="208">
        <f>SUM(,M330:M334)</f>
        <v>0</v>
      </c>
      <c r="N329" s="229"/>
    </row>
    <row r="330" spans="1:16" ht="22.5" x14ac:dyDescent="0.2">
      <c r="B330" s="199"/>
      <c r="C330" s="198"/>
      <c r="D330" s="267" t="s">
        <v>1175</v>
      </c>
      <c r="E330" s="198" t="s">
        <v>958</v>
      </c>
      <c r="F330" s="266" t="s">
        <v>102</v>
      </c>
      <c r="G330" s="262">
        <v>65.400000000000006</v>
      </c>
      <c r="H330" s="262">
        <v>0</v>
      </c>
      <c r="I330" s="263">
        <v>0</v>
      </c>
      <c r="J330" s="264">
        <f>TRUNC(SUM(H330:I330),2)</f>
        <v>0</v>
      </c>
      <c r="K330" s="264">
        <f t="shared" ref="K330:K331" si="394">TRUNC(G330*H330,2)</f>
        <v>0</v>
      </c>
      <c r="L330" s="264">
        <f t="shared" ref="L330:L331" si="395">TRUNC(G330*I330,2)</f>
        <v>0</v>
      </c>
      <c r="M330" s="265">
        <f>TRUNC(SUM(K330,L330),2)</f>
        <v>0</v>
      </c>
      <c r="N330" s="226"/>
    </row>
    <row r="331" spans="1:16" x14ac:dyDescent="0.2">
      <c r="B331" s="199"/>
      <c r="C331" s="198"/>
      <c r="D331" s="267" t="s">
        <v>1176</v>
      </c>
      <c r="E331" s="198" t="s">
        <v>956</v>
      </c>
      <c r="F331" s="266" t="s">
        <v>147</v>
      </c>
      <c r="G331" s="262">
        <v>75</v>
      </c>
      <c r="H331" s="262">
        <v>0</v>
      </c>
      <c r="I331" s="263">
        <v>0</v>
      </c>
      <c r="J331" s="264">
        <f>TRUNC(SUM(H331:I331),2)</f>
        <v>0</v>
      </c>
      <c r="K331" s="264">
        <f t="shared" si="394"/>
        <v>0</v>
      </c>
      <c r="L331" s="264">
        <f t="shared" si="395"/>
        <v>0</v>
      </c>
      <c r="M331" s="265">
        <f>TRUNC(SUM(K331,L331),2)</f>
        <v>0</v>
      </c>
      <c r="N331" s="226"/>
    </row>
    <row r="332" spans="1:16" x14ac:dyDescent="0.2">
      <c r="B332" s="199"/>
      <c r="C332" s="198"/>
      <c r="D332" s="267" t="s">
        <v>1177</v>
      </c>
      <c r="E332" s="198" t="s">
        <v>935</v>
      </c>
      <c r="F332" s="266" t="s">
        <v>147</v>
      </c>
      <c r="G332" s="262">
        <v>138</v>
      </c>
      <c r="H332" s="262">
        <v>0</v>
      </c>
      <c r="I332" s="263">
        <v>0</v>
      </c>
      <c r="J332" s="264">
        <f>TRUNC(SUM(H332:I332),2)</f>
        <v>0</v>
      </c>
      <c r="K332" s="264">
        <f t="shared" ref="K332" si="396">TRUNC(G332*H332,2)</f>
        <v>0</v>
      </c>
      <c r="L332" s="264">
        <f t="shared" ref="L332" si="397">TRUNC(G332*I332,2)</f>
        <v>0</v>
      </c>
      <c r="M332" s="265">
        <f>TRUNC(SUM(K332,L332),2)</f>
        <v>0</v>
      </c>
      <c r="N332" s="226"/>
    </row>
    <row r="333" spans="1:16" x14ac:dyDescent="0.2">
      <c r="B333" s="199"/>
      <c r="C333" s="198"/>
      <c r="D333" s="267" t="s">
        <v>1178</v>
      </c>
      <c r="E333" s="198" t="s">
        <v>936</v>
      </c>
      <c r="F333" s="266" t="s">
        <v>147</v>
      </c>
      <c r="G333" s="262">
        <v>68</v>
      </c>
      <c r="H333" s="262">
        <v>0</v>
      </c>
      <c r="I333" s="263">
        <v>0</v>
      </c>
      <c r="J333" s="264">
        <f>TRUNC(SUM(H333:I333),2)</f>
        <v>0</v>
      </c>
      <c r="K333" s="264">
        <f t="shared" ref="K333" si="398">TRUNC(G333*H333,2)</f>
        <v>0</v>
      </c>
      <c r="L333" s="264">
        <f t="shared" ref="L333" si="399">TRUNC(G333*I333,2)</f>
        <v>0</v>
      </c>
      <c r="M333" s="265">
        <f>TRUNC(SUM(K333,L333),2)</f>
        <v>0</v>
      </c>
      <c r="N333" s="226"/>
    </row>
    <row r="334" spans="1:16" ht="22.5" x14ac:dyDescent="0.2">
      <c r="B334" s="199"/>
      <c r="C334" s="198"/>
      <c r="D334" s="267" t="s">
        <v>1179</v>
      </c>
      <c r="E334" s="198" t="s">
        <v>959</v>
      </c>
      <c r="F334" s="266" t="s">
        <v>149</v>
      </c>
      <c r="G334" s="262">
        <v>6.8</v>
      </c>
      <c r="H334" s="262">
        <v>0</v>
      </c>
      <c r="I334" s="263">
        <v>0</v>
      </c>
      <c r="J334" s="264">
        <f>TRUNC(SUM(H334:I334),2)</f>
        <v>0</v>
      </c>
      <c r="K334" s="264">
        <f t="shared" ref="K334" si="400">TRUNC(G334*H334,2)</f>
        <v>0</v>
      </c>
      <c r="L334" s="264">
        <f t="shared" ref="L334" si="401">TRUNC(G334*I334,2)</f>
        <v>0</v>
      </c>
      <c r="M334" s="265">
        <f>TRUNC(SUM(K334,L334),2)</f>
        <v>0</v>
      </c>
      <c r="N334" s="226"/>
    </row>
    <row r="335" spans="1:16" x14ac:dyDescent="0.2">
      <c r="B335" s="252"/>
      <c r="C335" s="252"/>
      <c r="D335" s="252" t="s">
        <v>1180</v>
      </c>
      <c r="E335" s="252" t="s">
        <v>117</v>
      </c>
      <c r="F335" s="276"/>
      <c r="G335" s="253"/>
      <c r="H335" s="254"/>
      <c r="I335" s="252"/>
      <c r="J335" s="252"/>
      <c r="K335" s="252"/>
      <c r="L335" s="252"/>
      <c r="M335" s="208">
        <f>TRUNC(SUM(M336:M336),2)</f>
        <v>0</v>
      </c>
      <c r="N335" s="229"/>
    </row>
    <row r="336" spans="1:16" x14ac:dyDescent="0.2">
      <c r="B336" s="199"/>
      <c r="C336" s="198"/>
      <c r="D336" s="267" t="s">
        <v>1181</v>
      </c>
      <c r="E336" s="198" t="s">
        <v>960</v>
      </c>
      <c r="F336" s="266" t="s">
        <v>102</v>
      </c>
      <c r="G336" s="262">
        <v>81.12</v>
      </c>
      <c r="H336" s="262">
        <v>0</v>
      </c>
      <c r="I336" s="263">
        <v>0</v>
      </c>
      <c r="J336" s="264">
        <f>TRUNC(SUM(H336:I336),2)</f>
        <v>0</v>
      </c>
      <c r="K336" s="264">
        <f t="shared" ref="K336" si="402">TRUNC(G336*H336,2)</f>
        <v>0</v>
      </c>
      <c r="L336" s="264">
        <f t="shared" ref="L336" si="403">TRUNC(G336*I336,2)</f>
        <v>0</v>
      </c>
      <c r="M336" s="265">
        <f>TRUNC(SUM(K336,L336),2)</f>
        <v>0</v>
      </c>
      <c r="N336" s="226"/>
    </row>
    <row r="337" spans="1:16" x14ac:dyDescent="0.2">
      <c r="B337" s="255"/>
      <c r="C337" s="12"/>
      <c r="D337" s="12"/>
      <c r="E337" s="256" t="s">
        <v>26</v>
      </c>
      <c r="F337" s="277" t="s">
        <v>22</v>
      </c>
      <c r="G337" s="181"/>
      <c r="H337" s="181"/>
      <c r="I337" s="257"/>
      <c r="J337" s="2"/>
      <c r="K337" s="5">
        <f>TRUNC(SUM(K323:K336),2)</f>
        <v>0</v>
      </c>
      <c r="L337" s="5">
        <f>TRUNC(SUM(L323:L336),2)</f>
        <v>0</v>
      </c>
      <c r="M337" s="210"/>
      <c r="N337" s="226"/>
    </row>
    <row r="338" spans="1:16" x14ac:dyDescent="0.2">
      <c r="B338" s="7"/>
      <c r="C338" s="6"/>
      <c r="D338" s="6"/>
      <c r="E338" s="6" t="s">
        <v>22</v>
      </c>
      <c r="F338" s="278" t="s">
        <v>22</v>
      </c>
      <c r="G338" s="8"/>
      <c r="H338" s="8"/>
      <c r="I338" s="9"/>
      <c r="J338" s="10"/>
      <c r="K338" s="10"/>
      <c r="L338" s="11">
        <f>SUM(K337:L337)</f>
        <v>0</v>
      </c>
      <c r="M338" s="211"/>
      <c r="N338" s="226"/>
    </row>
    <row r="339" spans="1:16" x14ac:dyDescent="0.2">
      <c r="B339" s="252"/>
      <c r="C339" s="252"/>
      <c r="D339" s="252" t="s">
        <v>1182</v>
      </c>
      <c r="E339" s="252" t="s">
        <v>115</v>
      </c>
      <c r="F339" s="276"/>
      <c r="G339" s="253"/>
      <c r="H339" s="254"/>
      <c r="I339" s="252"/>
      <c r="J339" s="252"/>
      <c r="K339" s="252"/>
      <c r="L339" s="252"/>
      <c r="M339" s="208">
        <f>SUM(M340,M358)</f>
        <v>0</v>
      </c>
      <c r="N339" s="229"/>
    </row>
    <row r="340" spans="1:16" x14ac:dyDescent="0.2">
      <c r="B340" s="252"/>
      <c r="C340" s="252"/>
      <c r="D340" s="252" t="s">
        <v>1183</v>
      </c>
      <c r="E340" s="252" t="s">
        <v>453</v>
      </c>
      <c r="F340" s="276"/>
      <c r="G340" s="253"/>
      <c r="H340" s="254"/>
      <c r="I340" s="252"/>
      <c r="J340" s="252"/>
      <c r="K340" s="252"/>
      <c r="L340" s="252"/>
      <c r="M340" s="208">
        <f>SUM(M341,M347)</f>
        <v>0</v>
      </c>
      <c r="N340" s="229"/>
    </row>
    <row r="341" spans="1:16" x14ac:dyDescent="0.2">
      <c r="B341" s="252"/>
      <c r="C341" s="252"/>
      <c r="D341" s="252" t="s">
        <v>1184</v>
      </c>
      <c r="E341" s="252" t="s">
        <v>472</v>
      </c>
      <c r="F341" s="276"/>
      <c r="G341" s="253"/>
      <c r="H341" s="254"/>
      <c r="I341" s="252"/>
      <c r="J341" s="252"/>
      <c r="K341" s="252"/>
      <c r="L341" s="252"/>
      <c r="M341" s="208">
        <f>TRUNC(SUM(M342:M346),2)</f>
        <v>0</v>
      </c>
      <c r="N341" s="229"/>
    </row>
    <row r="342" spans="1:16" ht="22.5" x14ac:dyDescent="0.2">
      <c r="B342" s="199"/>
      <c r="C342" s="198"/>
      <c r="D342" s="267" t="s">
        <v>1185</v>
      </c>
      <c r="E342" s="198" t="s">
        <v>961</v>
      </c>
      <c r="F342" s="266" t="s">
        <v>102</v>
      </c>
      <c r="G342" s="262">
        <v>49.3</v>
      </c>
      <c r="H342" s="262">
        <v>0</v>
      </c>
      <c r="I342" s="263">
        <v>0</v>
      </c>
      <c r="J342" s="264">
        <f>TRUNC(SUM(H342:I342),2)</f>
        <v>0</v>
      </c>
      <c r="K342" s="264">
        <f t="shared" ref="K342:K346" si="404">TRUNC(G342*H342,2)</f>
        <v>0</v>
      </c>
      <c r="L342" s="264">
        <f t="shared" ref="L342:L346" si="405">TRUNC(G342*I342,2)</f>
        <v>0</v>
      </c>
      <c r="M342" s="265">
        <f>TRUNC(SUM(K342,L342),2)</f>
        <v>0</v>
      </c>
      <c r="N342" s="226"/>
    </row>
    <row r="343" spans="1:16" ht="22.5" x14ac:dyDescent="0.2">
      <c r="A343" s="1"/>
      <c r="B343" s="199"/>
      <c r="C343" s="198"/>
      <c r="D343" s="267" t="s">
        <v>1186</v>
      </c>
      <c r="E343" s="198" t="s">
        <v>938</v>
      </c>
      <c r="F343" s="266" t="s">
        <v>102</v>
      </c>
      <c r="G343" s="262">
        <v>49.3</v>
      </c>
      <c r="H343" s="262">
        <v>0</v>
      </c>
      <c r="I343" s="263">
        <v>0</v>
      </c>
      <c r="J343" s="264">
        <f t="shared" ref="J343:J344" si="406">TRUNC(SUM(H343:I343),2)</f>
        <v>0</v>
      </c>
      <c r="K343" s="264">
        <f t="shared" si="404"/>
        <v>0</v>
      </c>
      <c r="L343" s="264">
        <f t="shared" si="405"/>
        <v>0</v>
      </c>
      <c r="M343" s="265">
        <f t="shared" ref="M343:M344" si="407">TRUNC(SUM(K343,L343),2)</f>
        <v>0</v>
      </c>
      <c r="N343" s="226"/>
      <c r="O343" s="207"/>
      <c r="P343" s="207"/>
    </row>
    <row r="344" spans="1:16" x14ac:dyDescent="0.2">
      <c r="A344" s="1"/>
      <c r="B344" s="199"/>
      <c r="C344" s="198"/>
      <c r="D344" s="267" t="s">
        <v>1187</v>
      </c>
      <c r="E344" s="198" t="s">
        <v>956</v>
      </c>
      <c r="F344" s="266" t="s">
        <v>147</v>
      </c>
      <c r="G344" s="262">
        <v>84</v>
      </c>
      <c r="H344" s="262">
        <v>0</v>
      </c>
      <c r="I344" s="263">
        <v>0</v>
      </c>
      <c r="J344" s="264">
        <f t="shared" si="406"/>
        <v>0</v>
      </c>
      <c r="K344" s="264">
        <f t="shared" si="404"/>
        <v>0</v>
      </c>
      <c r="L344" s="264">
        <f t="shared" si="405"/>
        <v>0</v>
      </c>
      <c r="M344" s="265">
        <f t="shared" si="407"/>
        <v>0</v>
      </c>
      <c r="N344" s="226"/>
      <c r="O344" s="207"/>
      <c r="P344" s="207"/>
    </row>
    <row r="345" spans="1:16" x14ac:dyDescent="0.2">
      <c r="B345" s="199"/>
      <c r="C345" s="198"/>
      <c r="D345" s="267" t="s">
        <v>1188</v>
      </c>
      <c r="E345" s="198" t="s">
        <v>936</v>
      </c>
      <c r="F345" s="266" t="s">
        <v>147</v>
      </c>
      <c r="G345" s="262">
        <v>277</v>
      </c>
      <c r="H345" s="262">
        <v>0</v>
      </c>
      <c r="I345" s="263">
        <v>0</v>
      </c>
      <c r="J345" s="264">
        <f>TRUNC(SUM(H345:I345),2)</f>
        <v>0</v>
      </c>
      <c r="K345" s="264">
        <f t="shared" si="404"/>
        <v>0</v>
      </c>
      <c r="L345" s="264">
        <f t="shared" si="405"/>
        <v>0</v>
      </c>
      <c r="M345" s="265">
        <f>TRUNC(SUM(K345,L345),2)</f>
        <v>0</v>
      </c>
      <c r="N345" s="226"/>
    </row>
    <row r="346" spans="1:16" ht="22.5" x14ac:dyDescent="0.2">
      <c r="A346" s="1"/>
      <c r="B346" s="199"/>
      <c r="C346" s="198"/>
      <c r="D346" s="267" t="s">
        <v>1189</v>
      </c>
      <c r="E346" s="198" t="s">
        <v>962</v>
      </c>
      <c r="F346" s="266" t="s">
        <v>149</v>
      </c>
      <c r="G346" s="262">
        <v>2.2999999999999998</v>
      </c>
      <c r="H346" s="262">
        <v>0</v>
      </c>
      <c r="I346" s="263">
        <v>0</v>
      </c>
      <c r="J346" s="264">
        <f t="shared" ref="J346" si="408">TRUNC(SUM(H346:I346),2)</f>
        <v>0</v>
      </c>
      <c r="K346" s="264">
        <f t="shared" si="404"/>
        <v>0</v>
      </c>
      <c r="L346" s="264">
        <f t="shared" si="405"/>
        <v>0</v>
      </c>
      <c r="M346" s="265">
        <f t="shared" ref="M346" si="409">TRUNC(SUM(K346,L346),2)</f>
        <v>0</v>
      </c>
      <c r="N346" s="226"/>
      <c r="O346" s="207"/>
      <c r="P346" s="207"/>
    </row>
    <row r="347" spans="1:16" x14ac:dyDescent="0.2">
      <c r="B347" s="252"/>
      <c r="C347" s="252"/>
      <c r="D347" s="252" t="s">
        <v>1190</v>
      </c>
      <c r="E347" s="252" t="s">
        <v>473</v>
      </c>
      <c r="F347" s="276"/>
      <c r="G347" s="253"/>
      <c r="H347" s="254"/>
      <c r="I347" s="252"/>
      <c r="J347" s="252"/>
      <c r="K347" s="252"/>
      <c r="L347" s="252"/>
      <c r="M347" s="208">
        <f>SUM(M348)</f>
        <v>0</v>
      </c>
      <c r="N347" s="229"/>
    </row>
    <row r="348" spans="1:16" x14ac:dyDescent="0.2">
      <c r="B348" s="252"/>
      <c r="C348" s="252"/>
      <c r="D348" s="252" t="s">
        <v>1191</v>
      </c>
      <c r="E348" s="252" t="s">
        <v>474</v>
      </c>
      <c r="F348" s="276"/>
      <c r="G348" s="253"/>
      <c r="H348" s="254"/>
      <c r="I348" s="252"/>
      <c r="J348" s="252"/>
      <c r="K348" s="252"/>
      <c r="L348" s="252"/>
      <c r="M348" s="208">
        <f>TRUNC(SUM(M349:M357),2)</f>
        <v>0</v>
      </c>
      <c r="N348" s="229"/>
    </row>
    <row r="349" spans="1:16" x14ac:dyDescent="0.2">
      <c r="B349" s="199"/>
      <c r="C349" s="198"/>
      <c r="D349" s="267" t="s">
        <v>1192</v>
      </c>
      <c r="E349" s="198" t="s">
        <v>963</v>
      </c>
      <c r="F349" s="266" t="s">
        <v>102</v>
      </c>
      <c r="G349" s="262">
        <v>65.5</v>
      </c>
      <c r="H349" s="262">
        <v>0</v>
      </c>
      <c r="I349" s="263">
        <v>0</v>
      </c>
      <c r="J349" s="264">
        <f t="shared" ref="J349:J357" si="410">TRUNC(SUM(H349:I349),2)</f>
        <v>0</v>
      </c>
      <c r="K349" s="264">
        <f t="shared" ref="K349:K352" si="411">TRUNC(G349*H349,2)</f>
        <v>0</v>
      </c>
      <c r="L349" s="264">
        <f t="shared" ref="L349:L352" si="412">TRUNC(G349*I349,2)</f>
        <v>0</v>
      </c>
      <c r="M349" s="265">
        <f t="shared" ref="M349:M357" si="413">TRUNC(SUM(K349,L349),2)</f>
        <v>0</v>
      </c>
      <c r="N349" s="226"/>
    </row>
    <row r="350" spans="1:16" ht="22.5" x14ac:dyDescent="0.2">
      <c r="B350" s="199"/>
      <c r="C350" s="198"/>
      <c r="D350" s="267" t="s">
        <v>1193</v>
      </c>
      <c r="E350" s="198" t="s">
        <v>964</v>
      </c>
      <c r="F350" s="266" t="s">
        <v>102</v>
      </c>
      <c r="G350" s="262">
        <v>65.5</v>
      </c>
      <c r="H350" s="262">
        <v>0</v>
      </c>
      <c r="I350" s="263">
        <v>0</v>
      </c>
      <c r="J350" s="264">
        <f t="shared" si="410"/>
        <v>0</v>
      </c>
      <c r="K350" s="264">
        <f t="shared" si="411"/>
        <v>0</v>
      </c>
      <c r="L350" s="264">
        <f t="shared" si="412"/>
        <v>0</v>
      </c>
      <c r="M350" s="265">
        <f t="shared" si="413"/>
        <v>0</v>
      </c>
      <c r="N350" s="226"/>
    </row>
    <row r="351" spans="1:16" x14ac:dyDescent="0.2">
      <c r="B351" s="199"/>
      <c r="C351" s="198"/>
      <c r="D351" s="267" t="s">
        <v>1194</v>
      </c>
      <c r="E351" s="198" t="s">
        <v>956</v>
      </c>
      <c r="F351" s="266" t="s">
        <v>147</v>
      </c>
      <c r="G351" s="262">
        <v>98.4</v>
      </c>
      <c r="H351" s="262">
        <v>0</v>
      </c>
      <c r="I351" s="263">
        <v>0</v>
      </c>
      <c r="J351" s="264">
        <f t="shared" si="410"/>
        <v>0</v>
      </c>
      <c r="K351" s="264">
        <f t="shared" si="411"/>
        <v>0</v>
      </c>
      <c r="L351" s="264">
        <f t="shared" si="412"/>
        <v>0</v>
      </c>
      <c r="M351" s="265">
        <f t="shared" si="413"/>
        <v>0</v>
      </c>
      <c r="N351" s="226"/>
    </row>
    <row r="352" spans="1:16" x14ac:dyDescent="0.2">
      <c r="B352" s="199"/>
      <c r="C352" s="198"/>
      <c r="D352" s="267" t="s">
        <v>1195</v>
      </c>
      <c r="E352" s="198" t="s">
        <v>935</v>
      </c>
      <c r="F352" s="266" t="s">
        <v>147</v>
      </c>
      <c r="G352" s="262">
        <v>110</v>
      </c>
      <c r="H352" s="262">
        <v>0</v>
      </c>
      <c r="I352" s="263">
        <v>0</v>
      </c>
      <c r="J352" s="264">
        <f t="shared" si="410"/>
        <v>0</v>
      </c>
      <c r="K352" s="264">
        <f t="shared" si="411"/>
        <v>0</v>
      </c>
      <c r="L352" s="264">
        <f t="shared" si="412"/>
        <v>0</v>
      </c>
      <c r="M352" s="265">
        <f t="shared" si="413"/>
        <v>0</v>
      </c>
      <c r="N352" s="226"/>
    </row>
    <row r="353" spans="2:20" x14ac:dyDescent="0.2">
      <c r="B353" s="199"/>
      <c r="C353" s="198"/>
      <c r="D353" s="267" t="s">
        <v>1196</v>
      </c>
      <c r="E353" s="198" t="s">
        <v>936</v>
      </c>
      <c r="F353" s="266" t="s">
        <v>147</v>
      </c>
      <c r="G353" s="262">
        <v>57</v>
      </c>
      <c r="H353" s="262">
        <v>0</v>
      </c>
      <c r="I353" s="263">
        <v>0</v>
      </c>
      <c r="J353" s="264">
        <f t="shared" si="410"/>
        <v>0</v>
      </c>
      <c r="K353" s="264">
        <f t="shared" ref="K353:K354" si="414">TRUNC(G353*H353,2)</f>
        <v>0</v>
      </c>
      <c r="L353" s="264">
        <f t="shared" ref="L353:L354" si="415">TRUNC(G353*I353,2)</f>
        <v>0</v>
      </c>
      <c r="M353" s="265">
        <f t="shared" si="413"/>
        <v>0</v>
      </c>
      <c r="N353" s="226"/>
    </row>
    <row r="354" spans="2:20" x14ac:dyDescent="0.2">
      <c r="B354" s="199"/>
      <c r="C354" s="198"/>
      <c r="D354" s="267" t="s">
        <v>1197</v>
      </c>
      <c r="E354" s="198" t="s">
        <v>939</v>
      </c>
      <c r="F354" s="266" t="s">
        <v>147</v>
      </c>
      <c r="G354" s="262">
        <v>14</v>
      </c>
      <c r="H354" s="262">
        <v>0</v>
      </c>
      <c r="I354" s="263">
        <v>0</v>
      </c>
      <c r="J354" s="264">
        <f t="shared" si="410"/>
        <v>0</v>
      </c>
      <c r="K354" s="264">
        <f t="shared" si="414"/>
        <v>0</v>
      </c>
      <c r="L354" s="264">
        <f t="shared" si="415"/>
        <v>0</v>
      </c>
      <c r="M354" s="265">
        <f t="shared" si="413"/>
        <v>0</v>
      </c>
      <c r="N354" s="226"/>
    </row>
    <row r="355" spans="2:20" ht="22.5" x14ac:dyDescent="0.2">
      <c r="B355" s="199"/>
      <c r="C355" s="198"/>
      <c r="D355" s="267" t="s">
        <v>1198</v>
      </c>
      <c r="E355" s="198" t="s">
        <v>965</v>
      </c>
      <c r="F355" s="266" t="s">
        <v>149</v>
      </c>
      <c r="G355" s="262">
        <v>13.4</v>
      </c>
      <c r="H355" s="262">
        <v>0</v>
      </c>
      <c r="I355" s="263">
        <v>0</v>
      </c>
      <c r="J355" s="264">
        <f t="shared" si="410"/>
        <v>0</v>
      </c>
      <c r="K355" s="264">
        <f t="shared" ref="K355" si="416">TRUNC(G355*H355,2)</f>
        <v>0</v>
      </c>
      <c r="L355" s="264">
        <f t="shared" ref="L355" si="417">TRUNC(G355*I355,2)</f>
        <v>0</v>
      </c>
      <c r="M355" s="265">
        <f t="shared" si="413"/>
        <v>0</v>
      </c>
      <c r="N355" s="226"/>
    </row>
    <row r="356" spans="2:20" ht="22.5" x14ac:dyDescent="0.2">
      <c r="B356" s="199"/>
      <c r="C356" s="198"/>
      <c r="D356" s="267" t="s">
        <v>1199</v>
      </c>
      <c r="E356" s="198" t="s">
        <v>475</v>
      </c>
      <c r="F356" s="266" t="s">
        <v>102</v>
      </c>
      <c r="G356" s="262">
        <v>41.8</v>
      </c>
      <c r="H356" s="262">
        <v>0</v>
      </c>
      <c r="I356" s="263">
        <v>0</v>
      </c>
      <c r="J356" s="264">
        <f t="shared" si="410"/>
        <v>0</v>
      </c>
      <c r="K356" s="264">
        <f t="shared" ref="K356" si="418">TRUNC(G356*H356,2)</f>
        <v>0</v>
      </c>
      <c r="L356" s="264">
        <f t="shared" ref="L356" si="419">TRUNC(G356*I356,2)</f>
        <v>0</v>
      </c>
      <c r="M356" s="265">
        <f t="shared" si="413"/>
        <v>0</v>
      </c>
      <c r="N356" s="226"/>
    </row>
    <row r="357" spans="2:20" x14ac:dyDescent="0.2">
      <c r="B357" s="199"/>
      <c r="C357" s="198"/>
      <c r="D357" s="267" t="s">
        <v>1200</v>
      </c>
      <c r="E357" s="198" t="s">
        <v>476</v>
      </c>
      <c r="F357" s="266" t="s">
        <v>102</v>
      </c>
      <c r="G357" s="262">
        <v>61.8</v>
      </c>
      <c r="H357" s="262">
        <v>0</v>
      </c>
      <c r="I357" s="263">
        <v>0</v>
      </c>
      <c r="J357" s="264">
        <f t="shared" si="410"/>
        <v>0</v>
      </c>
      <c r="K357" s="264">
        <f t="shared" ref="K357" si="420">TRUNC(G357*H357,2)</f>
        <v>0</v>
      </c>
      <c r="L357" s="264">
        <f t="shared" ref="L357" si="421">TRUNC(G357*I357,2)</f>
        <v>0</v>
      </c>
      <c r="M357" s="265">
        <f t="shared" si="413"/>
        <v>0</v>
      </c>
      <c r="N357" s="226"/>
    </row>
    <row r="358" spans="2:20" x14ac:dyDescent="0.2">
      <c r="B358" s="252"/>
      <c r="C358" s="252"/>
      <c r="D358" s="252" t="s">
        <v>1201</v>
      </c>
      <c r="E358" s="252" t="s">
        <v>478</v>
      </c>
      <c r="F358" s="276"/>
      <c r="G358" s="253"/>
      <c r="H358" s="254"/>
      <c r="I358" s="252"/>
      <c r="J358" s="252"/>
      <c r="K358" s="252"/>
      <c r="L358" s="252"/>
      <c r="M358" s="208">
        <f>TRUNC(SUM(M359:M361),2)</f>
        <v>0</v>
      </c>
      <c r="N358" s="229"/>
    </row>
    <row r="359" spans="2:20" ht="22.5" x14ac:dyDescent="0.2">
      <c r="B359" s="199"/>
      <c r="C359" s="198"/>
      <c r="D359" s="267" t="s">
        <v>1202</v>
      </c>
      <c r="E359" s="198" t="s">
        <v>479</v>
      </c>
      <c r="F359" s="266" t="s">
        <v>105</v>
      </c>
      <c r="G359" s="262">
        <v>4</v>
      </c>
      <c r="H359" s="262">
        <v>0</v>
      </c>
      <c r="I359" s="263">
        <v>0</v>
      </c>
      <c r="J359" s="264">
        <f>TRUNC(SUM(H359:I359),2)</f>
        <v>0</v>
      </c>
      <c r="K359" s="264">
        <f t="shared" ref="K359:K361" si="422">TRUNC(G359*H359,2)</f>
        <v>0</v>
      </c>
      <c r="L359" s="264">
        <f t="shared" ref="L359:L361" si="423">TRUNC(G359*I359,2)</f>
        <v>0</v>
      </c>
      <c r="M359" s="265">
        <f>TRUNC(SUM(K359,L359),2)</f>
        <v>0</v>
      </c>
      <c r="N359" s="226"/>
    </row>
    <row r="360" spans="2:20" ht="22.5" x14ac:dyDescent="0.2">
      <c r="B360" s="199"/>
      <c r="C360" s="198"/>
      <c r="D360" s="267" t="s">
        <v>1203</v>
      </c>
      <c r="E360" s="198" t="s">
        <v>480</v>
      </c>
      <c r="F360" s="266" t="s">
        <v>105</v>
      </c>
      <c r="G360" s="262">
        <v>9</v>
      </c>
      <c r="H360" s="262">
        <v>0</v>
      </c>
      <c r="I360" s="263">
        <v>0</v>
      </c>
      <c r="J360" s="264">
        <f>TRUNC(SUM(H360:I360),2)</f>
        <v>0</v>
      </c>
      <c r="K360" s="264">
        <f t="shared" si="422"/>
        <v>0</v>
      </c>
      <c r="L360" s="264">
        <f t="shared" si="423"/>
        <v>0</v>
      </c>
      <c r="M360" s="265">
        <f>TRUNC(SUM(K360,L360),2)</f>
        <v>0</v>
      </c>
      <c r="N360" s="226"/>
    </row>
    <row r="361" spans="2:20" ht="33.75" x14ac:dyDescent="0.2">
      <c r="B361" s="199"/>
      <c r="C361" s="198"/>
      <c r="D361" s="267" t="s">
        <v>1204</v>
      </c>
      <c r="E361" s="198" t="s">
        <v>481</v>
      </c>
      <c r="F361" s="266" t="s">
        <v>102</v>
      </c>
      <c r="G361" s="262">
        <v>258.58</v>
      </c>
      <c r="H361" s="262">
        <v>0</v>
      </c>
      <c r="I361" s="263">
        <v>0</v>
      </c>
      <c r="J361" s="264">
        <f>TRUNC(SUM(H361:I361),2)</f>
        <v>0</v>
      </c>
      <c r="K361" s="264">
        <f t="shared" si="422"/>
        <v>0</v>
      </c>
      <c r="L361" s="264">
        <f t="shared" si="423"/>
        <v>0</v>
      </c>
      <c r="M361" s="265">
        <f>TRUNC(SUM(K361,L361),2)</f>
        <v>0</v>
      </c>
      <c r="N361" s="226"/>
    </row>
    <row r="362" spans="2:20" x14ac:dyDescent="0.2">
      <c r="B362" s="255"/>
      <c r="C362" s="12"/>
      <c r="D362" s="12"/>
      <c r="E362" s="256" t="s">
        <v>26</v>
      </c>
      <c r="F362" s="277" t="s">
        <v>22</v>
      </c>
      <c r="G362" s="181"/>
      <c r="H362" s="181"/>
      <c r="I362" s="257"/>
      <c r="J362" s="2"/>
      <c r="K362" s="5">
        <f>TRUNC(SUM(K342:K361),2)</f>
        <v>0</v>
      </c>
      <c r="L362" s="5">
        <f>TRUNC(SUM(L342:L361),2)</f>
        <v>0</v>
      </c>
      <c r="M362" s="210"/>
      <c r="N362" s="226"/>
    </row>
    <row r="363" spans="2:20" x14ac:dyDescent="0.2">
      <c r="B363" s="7"/>
      <c r="C363" s="6"/>
      <c r="D363" s="6"/>
      <c r="E363" s="6" t="s">
        <v>22</v>
      </c>
      <c r="F363" s="278" t="s">
        <v>22</v>
      </c>
      <c r="G363" s="8"/>
      <c r="H363" s="8"/>
      <c r="I363" s="9"/>
      <c r="J363" s="10"/>
      <c r="K363" s="10"/>
      <c r="L363" s="11">
        <f>SUM(K362:L362)</f>
        <v>0</v>
      </c>
      <c r="M363" s="211"/>
      <c r="N363" s="226"/>
    </row>
    <row r="364" spans="2:20" x14ac:dyDescent="0.2">
      <c r="B364" s="252"/>
      <c r="C364" s="252"/>
      <c r="D364" s="252" t="s">
        <v>1205</v>
      </c>
      <c r="E364" s="252" t="s">
        <v>116</v>
      </c>
      <c r="F364" s="276"/>
      <c r="G364" s="253"/>
      <c r="H364" s="254"/>
      <c r="I364" s="252"/>
      <c r="J364" s="252"/>
      <c r="K364" s="252"/>
      <c r="L364" s="252"/>
      <c r="M364" s="208">
        <f>SUM(M365,M367)</f>
        <v>0</v>
      </c>
      <c r="N364" s="229"/>
    </row>
    <row r="365" spans="2:20" x14ac:dyDescent="0.2">
      <c r="B365" s="252"/>
      <c r="C365" s="252"/>
      <c r="D365" s="254" t="s">
        <v>1206</v>
      </c>
      <c r="E365" s="252" t="s">
        <v>454</v>
      </c>
      <c r="F365" s="276"/>
      <c r="G365" s="253"/>
      <c r="H365" s="254"/>
      <c r="I365" s="252"/>
      <c r="J365" s="252"/>
      <c r="K365" s="252"/>
      <c r="L365" s="252"/>
      <c r="M365" s="208">
        <f>TRUNC(SUM(M366:M366),2)</f>
        <v>0</v>
      </c>
      <c r="N365" s="229"/>
    </row>
    <row r="366" spans="2:20" ht="33.75" x14ac:dyDescent="0.2">
      <c r="B366" s="199"/>
      <c r="C366" s="198"/>
      <c r="D366" s="204" t="s">
        <v>1207</v>
      </c>
      <c r="E366" s="198" t="s">
        <v>940</v>
      </c>
      <c r="F366" s="266" t="s">
        <v>102</v>
      </c>
      <c r="G366" s="262">
        <v>145.58000000000001</v>
      </c>
      <c r="H366" s="262">
        <v>0</v>
      </c>
      <c r="I366" s="263">
        <v>0</v>
      </c>
      <c r="J366" s="264">
        <f t="shared" ref="J366" si="424">TRUNC(SUM(H366:I366),2)</f>
        <v>0</v>
      </c>
      <c r="K366" s="264">
        <f t="shared" ref="K366" si="425">TRUNC(G366*H366,2)</f>
        <v>0</v>
      </c>
      <c r="L366" s="264">
        <f t="shared" ref="L366" si="426">TRUNC(G366*I366,2)</f>
        <v>0</v>
      </c>
      <c r="M366" s="265">
        <f t="shared" ref="M366" si="427">TRUNC(SUM(K366,L366),2)</f>
        <v>0</v>
      </c>
      <c r="N366" s="226"/>
      <c r="T366" s="241"/>
    </row>
    <row r="367" spans="2:20" x14ac:dyDescent="0.2">
      <c r="B367" s="252"/>
      <c r="C367" s="252"/>
      <c r="D367" s="254" t="s">
        <v>1208</v>
      </c>
      <c r="E367" s="252" t="s">
        <v>117</v>
      </c>
      <c r="F367" s="276"/>
      <c r="G367" s="253"/>
      <c r="H367" s="254"/>
      <c r="I367" s="252"/>
      <c r="J367" s="252"/>
      <c r="K367" s="252"/>
      <c r="L367" s="252"/>
      <c r="M367" s="208">
        <f>TRUNC(SUM(M368:M368),2)</f>
        <v>0</v>
      </c>
      <c r="N367" s="229"/>
    </row>
    <row r="368" spans="2:20" ht="19.899999999999999" customHeight="1" x14ac:dyDescent="0.2">
      <c r="B368" s="199"/>
      <c r="C368" s="198"/>
      <c r="D368" s="204" t="s">
        <v>1209</v>
      </c>
      <c r="E368" s="198" t="s">
        <v>942</v>
      </c>
      <c r="F368" s="266" t="s">
        <v>102</v>
      </c>
      <c r="G368" s="262">
        <v>31.65</v>
      </c>
      <c r="H368" s="262">
        <v>0</v>
      </c>
      <c r="I368" s="263">
        <v>0</v>
      </c>
      <c r="J368" s="264">
        <f t="shared" ref="J368" si="428">TRUNC(SUM(H368:I368),2)</f>
        <v>0</v>
      </c>
      <c r="K368" s="264">
        <f t="shared" ref="K368" si="429">TRUNC(G368*H368,2)</f>
        <v>0</v>
      </c>
      <c r="L368" s="264">
        <f t="shared" ref="L368" si="430">TRUNC(G368*I368,2)</f>
        <v>0</v>
      </c>
      <c r="M368" s="265">
        <f t="shared" ref="M368" si="431">TRUNC(SUM(K368,L368),2)</f>
        <v>0</v>
      </c>
      <c r="N368" s="226"/>
      <c r="T368" s="241"/>
    </row>
    <row r="369" spans="2:20" x14ac:dyDescent="0.2">
      <c r="B369" s="255"/>
      <c r="C369" s="12"/>
      <c r="D369" s="12"/>
      <c r="E369" s="256" t="s">
        <v>26</v>
      </c>
      <c r="F369" s="277" t="s">
        <v>22</v>
      </c>
      <c r="G369" s="181"/>
      <c r="H369" s="181"/>
      <c r="I369" s="257"/>
      <c r="J369" s="2"/>
      <c r="K369" s="5">
        <f>TRUNC(SUM(K366:K368),2)</f>
        <v>0</v>
      </c>
      <c r="L369" s="5">
        <f>TRUNC(SUM(L366:L368),2)</f>
        <v>0</v>
      </c>
      <c r="M369" s="210"/>
      <c r="N369" s="226"/>
    </row>
    <row r="370" spans="2:20" x14ac:dyDescent="0.2">
      <c r="B370" s="7"/>
      <c r="C370" s="6"/>
      <c r="D370" s="6"/>
      <c r="E370" s="6" t="s">
        <v>22</v>
      </c>
      <c r="F370" s="278" t="s">
        <v>22</v>
      </c>
      <c r="G370" s="8"/>
      <c r="H370" s="8"/>
      <c r="I370" s="9"/>
      <c r="J370" s="10"/>
      <c r="K370" s="10"/>
      <c r="L370" s="11">
        <f>SUM(K369:L369)</f>
        <v>0</v>
      </c>
      <c r="M370" s="211"/>
      <c r="N370" s="226"/>
    </row>
    <row r="371" spans="2:20" x14ac:dyDescent="0.2">
      <c r="B371" s="252"/>
      <c r="C371" s="252"/>
      <c r="D371" s="252" t="s">
        <v>1210</v>
      </c>
      <c r="E371" s="252" t="s">
        <v>32</v>
      </c>
      <c r="F371" s="276"/>
      <c r="G371" s="253"/>
      <c r="H371" s="254"/>
      <c r="I371" s="252"/>
      <c r="J371" s="252"/>
      <c r="K371" s="252"/>
      <c r="L371" s="252"/>
      <c r="M371" s="208">
        <f>SUM(M372+M377,M381)</f>
        <v>0</v>
      </c>
      <c r="N371" s="229"/>
    </row>
    <row r="372" spans="2:20" x14ac:dyDescent="0.2">
      <c r="B372" s="252"/>
      <c r="C372" s="252"/>
      <c r="D372" s="254" t="s">
        <v>1211</v>
      </c>
      <c r="E372" s="252" t="s">
        <v>118</v>
      </c>
      <c r="F372" s="276"/>
      <c r="G372" s="253"/>
      <c r="H372" s="254"/>
      <c r="I372" s="252"/>
      <c r="J372" s="252"/>
      <c r="K372" s="252"/>
      <c r="L372" s="252"/>
      <c r="M372" s="208">
        <f>TRUNC(SUM(M373:M376),2)</f>
        <v>0</v>
      </c>
      <c r="N372" s="229"/>
      <c r="T372" s="241"/>
    </row>
    <row r="373" spans="2:20" ht="28.9" customHeight="1" x14ac:dyDescent="0.2">
      <c r="B373" s="199"/>
      <c r="C373" s="198"/>
      <c r="D373" s="268" t="s">
        <v>1212</v>
      </c>
      <c r="E373" s="267" t="s">
        <v>482</v>
      </c>
      <c r="F373" s="266" t="s">
        <v>105</v>
      </c>
      <c r="G373" s="262">
        <v>1</v>
      </c>
      <c r="H373" s="262">
        <v>0</v>
      </c>
      <c r="I373" s="263">
        <v>0</v>
      </c>
      <c r="J373" s="264">
        <f t="shared" ref="J373" si="432">TRUNC(SUM(H373:I373),2)</f>
        <v>0</v>
      </c>
      <c r="K373" s="264">
        <f t="shared" ref="K373:K375" si="433">TRUNC(G373*H373,2)</f>
        <v>0</v>
      </c>
      <c r="L373" s="264">
        <f t="shared" ref="L373:L375" si="434">TRUNC(G373*I373,2)</f>
        <v>0</v>
      </c>
      <c r="M373" s="265">
        <f t="shared" ref="M373:M375" si="435">TRUNC(SUM(K373,L373),2)</f>
        <v>0</v>
      </c>
      <c r="N373" s="226"/>
      <c r="T373" s="241"/>
    </row>
    <row r="374" spans="2:20" x14ac:dyDescent="0.2">
      <c r="B374" s="199"/>
      <c r="C374" s="198"/>
      <c r="D374" s="268" t="s">
        <v>1213</v>
      </c>
      <c r="E374" s="267" t="s">
        <v>483</v>
      </c>
      <c r="F374" s="266" t="s">
        <v>105</v>
      </c>
      <c r="G374" s="262">
        <v>2</v>
      </c>
      <c r="H374" s="262">
        <v>0</v>
      </c>
      <c r="I374" s="263">
        <v>0</v>
      </c>
      <c r="J374" s="264">
        <f t="shared" ref="J374:J375" si="436">TRUNC(SUM(H374:I374),2)</f>
        <v>0</v>
      </c>
      <c r="K374" s="264">
        <f t="shared" si="433"/>
        <v>0</v>
      </c>
      <c r="L374" s="264">
        <f t="shared" si="434"/>
        <v>0</v>
      </c>
      <c r="M374" s="265">
        <f t="shared" si="435"/>
        <v>0</v>
      </c>
      <c r="N374" s="226"/>
      <c r="T374" s="241"/>
    </row>
    <row r="375" spans="2:20" x14ac:dyDescent="0.2">
      <c r="B375" s="199"/>
      <c r="C375" s="198"/>
      <c r="D375" s="268" t="s">
        <v>1214</v>
      </c>
      <c r="E375" s="267" t="s">
        <v>484</v>
      </c>
      <c r="F375" s="266" t="s">
        <v>105</v>
      </c>
      <c r="G375" s="262">
        <v>2</v>
      </c>
      <c r="H375" s="262">
        <v>0</v>
      </c>
      <c r="I375" s="263">
        <v>0</v>
      </c>
      <c r="J375" s="264">
        <f t="shared" si="436"/>
        <v>0</v>
      </c>
      <c r="K375" s="264">
        <f t="shared" si="433"/>
        <v>0</v>
      </c>
      <c r="L375" s="264">
        <f t="shared" si="434"/>
        <v>0</v>
      </c>
      <c r="M375" s="265">
        <f t="shared" si="435"/>
        <v>0</v>
      </c>
      <c r="N375" s="226"/>
      <c r="T375" s="241"/>
    </row>
    <row r="376" spans="2:20" x14ac:dyDescent="0.2">
      <c r="B376" s="199"/>
      <c r="C376" s="198"/>
      <c r="D376" s="268" t="s">
        <v>1215</v>
      </c>
      <c r="E376" s="267" t="s">
        <v>485</v>
      </c>
      <c r="F376" s="266" t="s">
        <v>105</v>
      </c>
      <c r="G376" s="262">
        <v>2</v>
      </c>
      <c r="H376" s="262">
        <v>0</v>
      </c>
      <c r="I376" s="263">
        <v>0</v>
      </c>
      <c r="J376" s="264">
        <f t="shared" ref="J376" si="437">TRUNC(SUM(H376:I376),2)</f>
        <v>0</v>
      </c>
      <c r="K376" s="264">
        <f t="shared" ref="K376" si="438">TRUNC(G376*H376,2)</f>
        <v>0</v>
      </c>
      <c r="L376" s="264">
        <f t="shared" ref="L376" si="439">TRUNC(G376*I376,2)</f>
        <v>0</v>
      </c>
      <c r="M376" s="265">
        <f t="shared" ref="M376" si="440">TRUNC(SUM(K376,L376),2)</f>
        <v>0</v>
      </c>
      <c r="N376" s="226"/>
      <c r="T376" s="241"/>
    </row>
    <row r="377" spans="2:20" x14ac:dyDescent="0.2">
      <c r="B377" s="252"/>
      <c r="C377" s="252"/>
      <c r="D377" s="254" t="s">
        <v>1216</v>
      </c>
      <c r="E377" s="252" t="s">
        <v>486</v>
      </c>
      <c r="F377" s="276"/>
      <c r="G377" s="253"/>
      <c r="H377" s="254"/>
      <c r="I377" s="252"/>
      <c r="J377" s="252"/>
      <c r="K377" s="252"/>
      <c r="L377" s="252"/>
      <c r="M377" s="208">
        <f>TRUNC(SUM(M378:M380),2)</f>
        <v>0</v>
      </c>
      <c r="N377" s="229"/>
      <c r="T377" s="241"/>
    </row>
    <row r="378" spans="2:20" ht="22.5" x14ac:dyDescent="0.2">
      <c r="B378" s="199"/>
      <c r="C378" s="198"/>
      <c r="D378" s="268" t="s">
        <v>1217</v>
      </c>
      <c r="E378" s="267" t="s">
        <v>487</v>
      </c>
      <c r="F378" s="266" t="s">
        <v>105</v>
      </c>
      <c r="G378" s="262">
        <v>3</v>
      </c>
      <c r="H378" s="262">
        <v>0</v>
      </c>
      <c r="I378" s="263">
        <v>0</v>
      </c>
      <c r="J378" s="264">
        <f t="shared" ref="J378" si="441">TRUNC(SUM(H378:I378),2)</f>
        <v>0</v>
      </c>
      <c r="K378" s="264">
        <f t="shared" ref="K378:K380" si="442">TRUNC(G378*H378,2)</f>
        <v>0</v>
      </c>
      <c r="L378" s="264">
        <f t="shared" ref="L378:L380" si="443">TRUNC(G378*I378,2)</f>
        <v>0</v>
      </c>
      <c r="M378" s="265">
        <f t="shared" ref="M378:M380" si="444">TRUNC(SUM(K378,L378),2)</f>
        <v>0</v>
      </c>
      <c r="N378" s="226"/>
      <c r="T378" s="241"/>
    </row>
    <row r="379" spans="2:20" ht="22.5" x14ac:dyDescent="0.2">
      <c r="B379" s="199"/>
      <c r="C379" s="198"/>
      <c r="D379" s="268" t="s">
        <v>1218</v>
      </c>
      <c r="E379" s="267" t="s">
        <v>488</v>
      </c>
      <c r="F379" s="266" t="s">
        <v>105</v>
      </c>
      <c r="G379" s="262">
        <v>5</v>
      </c>
      <c r="H379" s="262">
        <v>0</v>
      </c>
      <c r="I379" s="263">
        <v>0</v>
      </c>
      <c r="J379" s="264">
        <f t="shared" ref="J379" si="445">TRUNC(SUM(H379:I379),2)</f>
        <v>0</v>
      </c>
      <c r="K379" s="264">
        <f t="shared" si="442"/>
        <v>0</v>
      </c>
      <c r="L379" s="264">
        <f t="shared" si="443"/>
        <v>0</v>
      </c>
      <c r="M379" s="265">
        <f t="shared" si="444"/>
        <v>0</v>
      </c>
      <c r="N379" s="226"/>
      <c r="T379" s="241"/>
    </row>
    <row r="380" spans="2:20" ht="22.5" x14ac:dyDescent="0.2">
      <c r="B380" s="199"/>
      <c r="C380" s="198"/>
      <c r="D380" s="268" t="s">
        <v>1219</v>
      </c>
      <c r="E380" s="267" t="s">
        <v>489</v>
      </c>
      <c r="F380" s="266" t="s">
        <v>105</v>
      </c>
      <c r="G380" s="262">
        <v>1</v>
      </c>
      <c r="H380" s="262">
        <v>0</v>
      </c>
      <c r="I380" s="263">
        <v>0</v>
      </c>
      <c r="J380" s="264">
        <f t="shared" ref="J380" si="446">TRUNC(SUM(H380:I380),2)</f>
        <v>0</v>
      </c>
      <c r="K380" s="264">
        <f t="shared" si="442"/>
        <v>0</v>
      </c>
      <c r="L380" s="264">
        <f t="shared" si="443"/>
        <v>0</v>
      </c>
      <c r="M380" s="265">
        <f t="shared" si="444"/>
        <v>0</v>
      </c>
      <c r="N380" s="226"/>
      <c r="T380" s="241"/>
    </row>
    <row r="381" spans="2:20" x14ac:dyDescent="0.2">
      <c r="B381" s="252"/>
      <c r="C381" s="252"/>
      <c r="D381" s="254" t="s">
        <v>1220</v>
      </c>
      <c r="E381" s="252" t="s">
        <v>490</v>
      </c>
      <c r="F381" s="276"/>
      <c r="G381" s="253"/>
      <c r="H381" s="254"/>
      <c r="I381" s="252"/>
      <c r="J381" s="252"/>
      <c r="K381" s="252"/>
      <c r="L381" s="252"/>
      <c r="M381" s="208">
        <f>TRUNC(SUM(M382:M383),2)</f>
        <v>0</v>
      </c>
      <c r="N381" s="229"/>
      <c r="T381" s="241"/>
    </row>
    <row r="382" spans="2:20" x14ac:dyDescent="0.2">
      <c r="B382" s="199"/>
      <c r="C382" s="198"/>
      <c r="D382" s="268" t="s">
        <v>1221</v>
      </c>
      <c r="E382" s="267" t="s">
        <v>491</v>
      </c>
      <c r="F382" s="266" t="s">
        <v>105</v>
      </c>
      <c r="G382" s="262">
        <v>2</v>
      </c>
      <c r="H382" s="262">
        <v>0</v>
      </c>
      <c r="I382" s="263">
        <v>0</v>
      </c>
      <c r="J382" s="264">
        <f t="shared" ref="J382" si="447">TRUNC(SUM(H382:I382),2)</f>
        <v>0</v>
      </c>
      <c r="K382" s="264">
        <f t="shared" ref="K382" si="448">TRUNC(G382*H382,2)</f>
        <v>0</v>
      </c>
      <c r="L382" s="264">
        <f t="shared" ref="L382" si="449">TRUNC(G382*I382,2)</f>
        <v>0</v>
      </c>
      <c r="M382" s="265">
        <f t="shared" ref="M382" si="450">TRUNC(SUM(K382,L382),2)</f>
        <v>0</v>
      </c>
      <c r="N382" s="226"/>
      <c r="T382" s="241"/>
    </row>
    <row r="383" spans="2:20" x14ac:dyDescent="0.2">
      <c r="B383" s="199"/>
      <c r="C383" s="198"/>
      <c r="D383" s="268" t="s">
        <v>1222</v>
      </c>
      <c r="E383" s="267" t="s">
        <v>492</v>
      </c>
      <c r="F383" s="266" t="s">
        <v>105</v>
      </c>
      <c r="G383" s="262">
        <v>1</v>
      </c>
      <c r="H383" s="262">
        <v>0</v>
      </c>
      <c r="I383" s="263">
        <v>0</v>
      </c>
      <c r="J383" s="264">
        <f t="shared" ref="J383" si="451">TRUNC(SUM(H383:I383),2)</f>
        <v>0</v>
      </c>
      <c r="K383" s="264">
        <f t="shared" ref="K383" si="452">TRUNC(G383*H383,2)</f>
        <v>0</v>
      </c>
      <c r="L383" s="264">
        <f t="shared" ref="L383" si="453">TRUNC(G383*I383,2)</f>
        <v>0</v>
      </c>
      <c r="M383" s="265">
        <f t="shared" ref="M383" si="454">TRUNC(SUM(K383,L383),2)</f>
        <v>0</v>
      </c>
      <c r="N383" s="226"/>
      <c r="T383" s="241"/>
    </row>
    <row r="384" spans="2:20" x14ac:dyDescent="0.2">
      <c r="B384" s="255"/>
      <c r="C384" s="12"/>
      <c r="D384" s="12"/>
      <c r="E384" s="256" t="s">
        <v>26</v>
      </c>
      <c r="F384" s="277" t="s">
        <v>22</v>
      </c>
      <c r="G384" s="181"/>
      <c r="H384" s="181"/>
      <c r="I384" s="257"/>
      <c r="J384" s="2"/>
      <c r="K384" s="5">
        <f>TRUNC(SUM(K373:K383),2)</f>
        <v>0</v>
      </c>
      <c r="L384" s="5">
        <f>TRUNC(SUM(L373:L383),2)</f>
        <v>0</v>
      </c>
      <c r="M384" s="210"/>
      <c r="N384" s="226"/>
    </row>
    <row r="385" spans="2:20" x14ac:dyDescent="0.2">
      <c r="B385" s="7"/>
      <c r="C385" s="6"/>
      <c r="D385" s="6"/>
      <c r="E385" s="6" t="s">
        <v>22</v>
      </c>
      <c r="F385" s="278" t="s">
        <v>22</v>
      </c>
      <c r="G385" s="8"/>
      <c r="H385" s="8"/>
      <c r="I385" s="9"/>
      <c r="J385" s="10"/>
      <c r="K385" s="10"/>
      <c r="L385" s="11">
        <f>SUM(K384:L384)</f>
        <v>0</v>
      </c>
      <c r="M385" s="211"/>
      <c r="N385" s="226"/>
    </row>
    <row r="386" spans="2:20" x14ac:dyDescent="0.2">
      <c r="B386" s="252"/>
      <c r="C386" s="252"/>
      <c r="D386" s="252" t="s">
        <v>1223</v>
      </c>
      <c r="E386" s="252" t="s">
        <v>119</v>
      </c>
      <c r="F386" s="276"/>
      <c r="G386" s="253"/>
      <c r="H386" s="254"/>
      <c r="I386" s="252"/>
      <c r="J386" s="252"/>
      <c r="K386" s="252"/>
      <c r="L386" s="252"/>
      <c r="M386" s="208">
        <f>SUM(M387)</f>
        <v>0</v>
      </c>
      <c r="N386" s="229"/>
      <c r="T386" s="241"/>
    </row>
    <row r="387" spans="2:20" x14ac:dyDescent="0.2">
      <c r="B387" s="252"/>
      <c r="C387" s="252"/>
      <c r="D387" s="254" t="s">
        <v>1224</v>
      </c>
      <c r="E387" s="252" t="s">
        <v>493</v>
      </c>
      <c r="F387" s="276"/>
      <c r="G387" s="253"/>
      <c r="H387" s="254"/>
      <c r="I387" s="252"/>
      <c r="J387" s="252"/>
      <c r="K387" s="252"/>
      <c r="L387" s="252"/>
      <c r="M387" s="208">
        <f>TRUNC(SUM(M388:M389),2)</f>
        <v>0</v>
      </c>
      <c r="N387" s="229"/>
      <c r="T387" s="241"/>
    </row>
    <row r="388" spans="2:20" x14ac:dyDescent="0.2">
      <c r="B388" s="199"/>
      <c r="C388" s="198"/>
      <c r="D388" s="268" t="s">
        <v>1225</v>
      </c>
      <c r="E388" s="267" t="s">
        <v>494</v>
      </c>
      <c r="F388" s="266" t="s">
        <v>102</v>
      </c>
      <c r="G388" s="262">
        <v>258.88</v>
      </c>
      <c r="H388" s="262">
        <v>0</v>
      </c>
      <c r="I388" s="263">
        <v>0</v>
      </c>
      <c r="J388" s="264">
        <f t="shared" ref="J388" si="455">TRUNC(SUM(H388:I388),2)</f>
        <v>0</v>
      </c>
      <c r="K388" s="264">
        <f t="shared" ref="K388:K389" si="456">TRUNC(G388*H388,2)</f>
        <v>0</v>
      </c>
      <c r="L388" s="264">
        <f t="shared" ref="L388:L389" si="457">TRUNC(G388*I388,2)</f>
        <v>0</v>
      </c>
      <c r="M388" s="265">
        <f t="shared" ref="M388:M389" si="458">TRUNC(SUM(K388,L388),2)</f>
        <v>0</v>
      </c>
      <c r="N388" s="226"/>
      <c r="T388" s="241"/>
    </row>
    <row r="389" spans="2:20" x14ac:dyDescent="0.2">
      <c r="B389" s="199"/>
      <c r="C389" s="198"/>
      <c r="D389" s="268" t="s">
        <v>1226</v>
      </c>
      <c r="E389" s="267" t="s">
        <v>495</v>
      </c>
      <c r="F389" s="266" t="s">
        <v>102</v>
      </c>
      <c r="G389" s="262">
        <v>0.13</v>
      </c>
      <c r="H389" s="262">
        <v>0</v>
      </c>
      <c r="I389" s="263">
        <v>0</v>
      </c>
      <c r="J389" s="264">
        <f t="shared" ref="J389" si="459">TRUNC(SUM(H389:I389),2)</f>
        <v>0</v>
      </c>
      <c r="K389" s="264">
        <f t="shared" si="456"/>
        <v>0</v>
      </c>
      <c r="L389" s="264">
        <f t="shared" si="457"/>
        <v>0</v>
      </c>
      <c r="M389" s="265">
        <f t="shared" si="458"/>
        <v>0</v>
      </c>
      <c r="N389" s="226"/>
      <c r="T389" s="241"/>
    </row>
    <row r="390" spans="2:20" x14ac:dyDescent="0.2">
      <c r="B390" s="255"/>
      <c r="C390" s="12"/>
      <c r="D390" s="12"/>
      <c r="E390" s="256" t="s">
        <v>26</v>
      </c>
      <c r="F390" s="277" t="s">
        <v>22</v>
      </c>
      <c r="G390" s="181"/>
      <c r="H390" s="181"/>
      <c r="I390" s="257"/>
      <c r="J390" s="2"/>
      <c r="K390" s="5">
        <f>TRUNC(SUM(K388:K389),2)</f>
        <v>0</v>
      </c>
      <c r="L390" s="5">
        <f>TRUNC(SUM(L388:L389),2)</f>
        <v>0</v>
      </c>
      <c r="M390" s="210"/>
      <c r="N390" s="226"/>
    </row>
    <row r="391" spans="2:20" x14ac:dyDescent="0.2">
      <c r="B391" s="7"/>
      <c r="C391" s="6"/>
      <c r="D391" s="6"/>
      <c r="E391" s="6" t="s">
        <v>22</v>
      </c>
      <c r="F391" s="278" t="s">
        <v>22</v>
      </c>
      <c r="G391" s="8"/>
      <c r="H391" s="8"/>
      <c r="I391" s="9"/>
      <c r="J391" s="10"/>
      <c r="K391" s="10"/>
      <c r="L391" s="11">
        <f>SUM(K390:L390)</f>
        <v>0</v>
      </c>
      <c r="M391" s="211"/>
      <c r="N391" s="226"/>
    </row>
    <row r="392" spans="2:20" x14ac:dyDescent="0.2">
      <c r="B392" s="252"/>
      <c r="C392" s="252"/>
      <c r="D392" s="252" t="s">
        <v>1227</v>
      </c>
      <c r="E392" s="252" t="s">
        <v>120</v>
      </c>
      <c r="F392" s="276"/>
      <c r="G392" s="253"/>
      <c r="H392" s="254"/>
      <c r="I392" s="252"/>
      <c r="J392" s="252"/>
      <c r="K392" s="252"/>
      <c r="L392" s="252"/>
      <c r="M392" s="208">
        <f>SUM(M393+M398+M406+M409+M411+M416+M425)</f>
        <v>0</v>
      </c>
      <c r="N392" s="229"/>
      <c r="T392" s="241"/>
    </row>
    <row r="393" spans="2:20" x14ac:dyDescent="0.2">
      <c r="B393" s="252"/>
      <c r="C393" s="252"/>
      <c r="D393" s="254" t="s">
        <v>1228</v>
      </c>
      <c r="E393" s="252" t="s">
        <v>121</v>
      </c>
      <c r="F393" s="276"/>
      <c r="G393" s="253"/>
      <c r="H393" s="254"/>
      <c r="I393" s="252"/>
      <c r="J393" s="252"/>
      <c r="K393" s="252"/>
      <c r="L393" s="252"/>
      <c r="M393" s="208">
        <f>TRUNC(SUM(M394:M397),2)</f>
        <v>0</v>
      </c>
      <c r="N393" s="229"/>
      <c r="T393" s="241"/>
    </row>
    <row r="394" spans="2:20" ht="33.75" x14ac:dyDescent="0.2">
      <c r="B394" s="199"/>
      <c r="C394" s="198"/>
      <c r="D394" s="268" t="s">
        <v>1229</v>
      </c>
      <c r="E394" s="267" t="s">
        <v>966</v>
      </c>
      <c r="F394" s="266" t="s">
        <v>102</v>
      </c>
      <c r="G394" s="262">
        <v>568.39</v>
      </c>
      <c r="H394" s="262">
        <v>0</v>
      </c>
      <c r="I394" s="263">
        <v>0</v>
      </c>
      <c r="J394" s="264">
        <f t="shared" ref="J394" si="460">TRUNC(SUM(H394:I394),2)</f>
        <v>0</v>
      </c>
      <c r="K394" s="264">
        <f t="shared" ref="K394:K396" si="461">TRUNC(G394*H394,2)</f>
        <v>0</v>
      </c>
      <c r="L394" s="264">
        <f t="shared" ref="L394:L396" si="462">TRUNC(G394*I394,2)</f>
        <v>0</v>
      </c>
      <c r="M394" s="265">
        <f t="shared" ref="M394:M396" si="463">TRUNC(SUM(K394,L394),2)</f>
        <v>0</v>
      </c>
      <c r="N394" s="226"/>
      <c r="T394" s="241"/>
    </row>
    <row r="395" spans="2:20" ht="33.75" x14ac:dyDescent="0.2">
      <c r="B395" s="199"/>
      <c r="C395" s="198"/>
      <c r="D395" s="268" t="s">
        <v>1230</v>
      </c>
      <c r="E395" s="267" t="s">
        <v>967</v>
      </c>
      <c r="F395" s="266" t="s">
        <v>102</v>
      </c>
      <c r="G395" s="262">
        <v>568.39</v>
      </c>
      <c r="H395" s="262">
        <v>0</v>
      </c>
      <c r="I395" s="263">
        <v>0</v>
      </c>
      <c r="J395" s="264">
        <f t="shared" ref="J395" si="464">TRUNC(SUM(H395:I395),2)</f>
        <v>0</v>
      </c>
      <c r="K395" s="264">
        <f t="shared" si="461"/>
        <v>0</v>
      </c>
      <c r="L395" s="264">
        <f t="shared" si="462"/>
        <v>0</v>
      </c>
      <c r="M395" s="265">
        <f t="shared" si="463"/>
        <v>0</v>
      </c>
      <c r="N395" s="226"/>
      <c r="T395" s="241"/>
    </row>
    <row r="396" spans="2:20" ht="22.5" x14ac:dyDescent="0.2">
      <c r="B396" s="199"/>
      <c r="C396" s="198"/>
      <c r="D396" s="268" t="s">
        <v>1231</v>
      </c>
      <c r="E396" s="267" t="s">
        <v>968</v>
      </c>
      <c r="F396" s="266" t="s">
        <v>102</v>
      </c>
      <c r="G396" s="262">
        <v>54.04</v>
      </c>
      <c r="H396" s="262">
        <v>0</v>
      </c>
      <c r="I396" s="263">
        <v>0</v>
      </c>
      <c r="J396" s="264">
        <f t="shared" ref="J396" si="465">TRUNC(SUM(H396:I396),2)</f>
        <v>0</v>
      </c>
      <c r="K396" s="264">
        <f t="shared" si="461"/>
        <v>0</v>
      </c>
      <c r="L396" s="264">
        <f t="shared" si="462"/>
        <v>0</v>
      </c>
      <c r="M396" s="265">
        <f t="shared" si="463"/>
        <v>0</v>
      </c>
      <c r="N396" s="226"/>
      <c r="T396" s="241"/>
    </row>
    <row r="397" spans="2:20" x14ac:dyDescent="0.2">
      <c r="B397" s="199"/>
      <c r="C397" s="198"/>
      <c r="D397" s="268" t="s">
        <v>1232</v>
      </c>
      <c r="E397" s="267" t="s">
        <v>496</v>
      </c>
      <c r="F397" s="266" t="s">
        <v>105</v>
      </c>
      <c r="G397" s="262">
        <v>1</v>
      </c>
      <c r="H397" s="262">
        <v>0</v>
      </c>
      <c r="I397" s="263">
        <v>0</v>
      </c>
      <c r="J397" s="264">
        <f t="shared" ref="J397" si="466">TRUNC(SUM(H397:I397),2)</f>
        <v>0</v>
      </c>
      <c r="K397" s="264">
        <f t="shared" ref="K397" si="467">TRUNC(G397*H397,2)</f>
        <v>0</v>
      </c>
      <c r="L397" s="264">
        <f t="shared" ref="L397" si="468">TRUNC(G397*I397,2)</f>
        <v>0</v>
      </c>
      <c r="M397" s="265">
        <f t="shared" ref="M397" si="469">TRUNC(SUM(K397,L397),2)</f>
        <v>0</v>
      </c>
      <c r="N397" s="226"/>
      <c r="T397" s="241"/>
    </row>
    <row r="398" spans="2:20" x14ac:dyDescent="0.2">
      <c r="B398" s="252"/>
      <c r="C398" s="252"/>
      <c r="D398" s="254" t="s">
        <v>1233</v>
      </c>
      <c r="E398" s="252" t="s">
        <v>497</v>
      </c>
      <c r="F398" s="276"/>
      <c r="G398" s="253"/>
      <c r="H398" s="285"/>
      <c r="I398" s="276"/>
      <c r="J398" s="276"/>
      <c r="K398" s="276"/>
      <c r="L398" s="276"/>
      <c r="M398" s="286">
        <f>TRUNC(SUM(M399:M405),2)</f>
        <v>0</v>
      </c>
      <c r="N398" s="229"/>
      <c r="T398" s="241"/>
    </row>
    <row r="399" spans="2:20" ht="22.5" x14ac:dyDescent="0.2">
      <c r="B399" s="199"/>
      <c r="C399" s="198"/>
      <c r="D399" s="204" t="s">
        <v>1234</v>
      </c>
      <c r="E399" s="198" t="s">
        <v>941</v>
      </c>
      <c r="F399" s="266" t="s">
        <v>102</v>
      </c>
      <c r="G399" s="262">
        <v>223.29</v>
      </c>
      <c r="H399" s="262">
        <v>0</v>
      </c>
      <c r="I399" s="263">
        <v>0</v>
      </c>
      <c r="J399" s="264">
        <f t="shared" ref="J399" si="470">TRUNC(SUM(H399:I399),2)</f>
        <v>0</v>
      </c>
      <c r="K399" s="264">
        <f t="shared" ref="K399:K402" si="471">TRUNC(G399*H399,2)</f>
        <v>0</v>
      </c>
      <c r="L399" s="264">
        <f t="shared" ref="L399:L402" si="472">TRUNC(G399*I399,2)</f>
        <v>0</v>
      </c>
      <c r="M399" s="265">
        <f t="shared" ref="M399:M402" si="473">TRUNC(SUM(K399,L399),2)</f>
        <v>0</v>
      </c>
      <c r="N399" s="226"/>
      <c r="T399" s="241"/>
    </row>
    <row r="400" spans="2:20" x14ac:dyDescent="0.2">
      <c r="B400" s="199"/>
      <c r="C400" s="198"/>
      <c r="D400" s="204" t="s">
        <v>1235</v>
      </c>
      <c r="E400" s="198" t="s">
        <v>969</v>
      </c>
      <c r="F400" s="266" t="s">
        <v>102</v>
      </c>
      <c r="G400" s="262">
        <v>110.61</v>
      </c>
      <c r="H400" s="262">
        <v>0</v>
      </c>
      <c r="I400" s="263">
        <v>0</v>
      </c>
      <c r="J400" s="264">
        <f t="shared" ref="J400:J401" si="474">TRUNC(SUM(H400:I400),2)</f>
        <v>0</v>
      </c>
      <c r="K400" s="264">
        <f t="shared" si="471"/>
        <v>0</v>
      </c>
      <c r="L400" s="264">
        <f t="shared" si="472"/>
        <v>0</v>
      </c>
      <c r="M400" s="265">
        <f t="shared" si="473"/>
        <v>0</v>
      </c>
      <c r="N400" s="226"/>
      <c r="T400" s="241"/>
    </row>
    <row r="401" spans="2:20" x14ac:dyDescent="0.2">
      <c r="B401" s="199"/>
      <c r="C401" s="198"/>
      <c r="D401" s="204" t="s">
        <v>1236</v>
      </c>
      <c r="E401" s="198" t="s">
        <v>970</v>
      </c>
      <c r="F401" s="266" t="s">
        <v>102</v>
      </c>
      <c r="G401" s="262">
        <v>223.29</v>
      </c>
      <c r="H401" s="262">
        <v>0</v>
      </c>
      <c r="I401" s="263">
        <v>0</v>
      </c>
      <c r="J401" s="264">
        <f t="shared" si="474"/>
        <v>0</v>
      </c>
      <c r="K401" s="264">
        <f t="shared" si="471"/>
        <v>0</v>
      </c>
      <c r="L401" s="264">
        <f t="shared" si="472"/>
        <v>0</v>
      </c>
      <c r="M401" s="265">
        <f t="shared" si="473"/>
        <v>0</v>
      </c>
      <c r="N401" s="226"/>
      <c r="T401" s="241"/>
    </row>
    <row r="402" spans="2:20" x14ac:dyDescent="0.2">
      <c r="B402" s="199"/>
      <c r="C402" s="198"/>
      <c r="D402" s="204" t="s">
        <v>1237</v>
      </c>
      <c r="E402" s="198" t="s">
        <v>849</v>
      </c>
      <c r="F402" s="266" t="s">
        <v>102</v>
      </c>
      <c r="G402" s="262">
        <v>110.61</v>
      </c>
      <c r="H402" s="262">
        <v>0</v>
      </c>
      <c r="I402" s="263">
        <v>0</v>
      </c>
      <c r="J402" s="264">
        <f t="shared" ref="J402" si="475">TRUNC(SUM(H402:I402),2)</f>
        <v>0</v>
      </c>
      <c r="K402" s="264">
        <f t="shared" si="471"/>
        <v>0</v>
      </c>
      <c r="L402" s="264">
        <f t="shared" si="472"/>
        <v>0</v>
      </c>
      <c r="M402" s="265">
        <f t="shared" si="473"/>
        <v>0</v>
      </c>
      <c r="N402" s="226"/>
      <c r="T402" s="241"/>
    </row>
    <row r="403" spans="2:20" ht="22.5" x14ac:dyDescent="0.2">
      <c r="B403" s="199"/>
      <c r="C403" s="198"/>
      <c r="D403" s="204" t="s">
        <v>1238</v>
      </c>
      <c r="E403" s="198" t="s">
        <v>150</v>
      </c>
      <c r="F403" s="266" t="s">
        <v>102</v>
      </c>
      <c r="G403" s="262">
        <v>332.37</v>
      </c>
      <c r="H403" s="262">
        <v>0</v>
      </c>
      <c r="I403" s="263">
        <v>0</v>
      </c>
      <c r="J403" s="264">
        <f t="shared" ref="J403" si="476">TRUNC(SUM(H403:I403),2)</f>
        <v>0</v>
      </c>
      <c r="K403" s="264">
        <f t="shared" ref="K403:K405" si="477">TRUNC(G403*H403,2)</f>
        <v>0</v>
      </c>
      <c r="L403" s="264">
        <f t="shared" ref="L403:L405" si="478">TRUNC(G403*I403,2)</f>
        <v>0</v>
      </c>
      <c r="M403" s="265">
        <f t="shared" ref="M403:M405" si="479">TRUNC(SUM(K403,L403),2)</f>
        <v>0</v>
      </c>
      <c r="N403" s="226"/>
      <c r="T403" s="241"/>
    </row>
    <row r="404" spans="2:20" x14ac:dyDescent="0.2">
      <c r="B404" s="199"/>
      <c r="C404" s="198"/>
      <c r="D404" s="204" t="s">
        <v>1239</v>
      </c>
      <c r="E404" s="198" t="s">
        <v>971</v>
      </c>
      <c r="F404" s="266" t="s">
        <v>103</v>
      </c>
      <c r="G404" s="262">
        <v>2.71</v>
      </c>
      <c r="H404" s="262">
        <v>0</v>
      </c>
      <c r="I404" s="263">
        <v>0</v>
      </c>
      <c r="J404" s="264">
        <f t="shared" ref="J404:J405" si="480">TRUNC(SUM(H404:I404),2)</f>
        <v>0</v>
      </c>
      <c r="K404" s="264">
        <f t="shared" si="477"/>
        <v>0</v>
      </c>
      <c r="L404" s="264">
        <f t="shared" si="478"/>
        <v>0</v>
      </c>
      <c r="M404" s="265">
        <f t="shared" si="479"/>
        <v>0</v>
      </c>
      <c r="N404" s="226"/>
      <c r="T404" s="241"/>
    </row>
    <row r="405" spans="2:20" x14ac:dyDescent="0.2">
      <c r="B405" s="199"/>
      <c r="C405" s="198"/>
      <c r="D405" s="204" t="s">
        <v>1240</v>
      </c>
      <c r="E405" s="198" t="s">
        <v>498</v>
      </c>
      <c r="F405" s="266" t="s">
        <v>102</v>
      </c>
      <c r="G405" s="262">
        <v>23.37</v>
      </c>
      <c r="H405" s="262">
        <v>0</v>
      </c>
      <c r="I405" s="263">
        <v>0</v>
      </c>
      <c r="J405" s="264">
        <f t="shared" si="480"/>
        <v>0</v>
      </c>
      <c r="K405" s="264">
        <f t="shared" si="477"/>
        <v>0</v>
      </c>
      <c r="L405" s="264">
        <f t="shared" si="478"/>
        <v>0</v>
      </c>
      <c r="M405" s="265">
        <f t="shared" si="479"/>
        <v>0</v>
      </c>
      <c r="N405" s="226"/>
      <c r="T405" s="241"/>
    </row>
    <row r="406" spans="2:20" x14ac:dyDescent="0.2">
      <c r="B406" s="252"/>
      <c r="C406" s="252"/>
      <c r="D406" s="254" t="s">
        <v>1241</v>
      </c>
      <c r="E406" s="252" t="s">
        <v>499</v>
      </c>
      <c r="F406" s="276"/>
      <c r="G406" s="284"/>
      <c r="H406" s="285"/>
      <c r="I406" s="276"/>
      <c r="J406" s="276"/>
      <c r="K406" s="276"/>
      <c r="L406" s="276"/>
      <c r="M406" s="286">
        <f>TRUNC(SUM(M407:M408),2)</f>
        <v>0</v>
      </c>
      <c r="N406" s="229"/>
      <c r="T406" s="241"/>
    </row>
    <row r="407" spans="2:20" ht="45" x14ac:dyDescent="0.2">
      <c r="B407" s="199"/>
      <c r="C407" s="198"/>
      <c r="D407" s="204" t="s">
        <v>1242</v>
      </c>
      <c r="E407" s="198" t="s">
        <v>500</v>
      </c>
      <c r="F407" s="266" t="s">
        <v>102</v>
      </c>
      <c r="G407" s="262">
        <v>144.43</v>
      </c>
      <c r="H407" s="262">
        <v>0</v>
      </c>
      <c r="I407" s="263">
        <v>0</v>
      </c>
      <c r="J407" s="264">
        <f t="shared" ref="J407" si="481">TRUNC(SUM(H407:I407),2)</f>
        <v>0</v>
      </c>
      <c r="K407" s="264">
        <f t="shared" ref="K407" si="482">TRUNC(G407*H407,2)</f>
        <v>0</v>
      </c>
      <c r="L407" s="264">
        <f t="shared" ref="L407" si="483">TRUNC(G407*I407,2)</f>
        <v>0</v>
      </c>
      <c r="M407" s="265">
        <f t="shared" ref="M407" si="484">TRUNC(SUM(K407,L407),2)</f>
        <v>0</v>
      </c>
      <c r="N407" s="226"/>
      <c r="T407" s="241"/>
    </row>
    <row r="408" spans="2:20" ht="22.5" x14ac:dyDescent="0.2">
      <c r="B408" s="199"/>
      <c r="C408" s="198"/>
      <c r="D408" s="204" t="s">
        <v>1243</v>
      </c>
      <c r="E408" s="198" t="s">
        <v>501</v>
      </c>
      <c r="F408" s="266" t="s">
        <v>102</v>
      </c>
      <c r="G408" s="262">
        <v>53.2</v>
      </c>
      <c r="H408" s="262">
        <v>0</v>
      </c>
      <c r="I408" s="263">
        <v>0</v>
      </c>
      <c r="J408" s="264">
        <f t="shared" ref="J408" si="485">TRUNC(SUM(H408:I408),2)</f>
        <v>0</v>
      </c>
      <c r="K408" s="264">
        <f t="shared" ref="K408" si="486">TRUNC(G408*H408,2)</f>
        <v>0</v>
      </c>
      <c r="L408" s="264">
        <f t="shared" ref="L408" si="487">TRUNC(G408*I408,2)</f>
        <v>0</v>
      </c>
      <c r="M408" s="265">
        <f t="shared" ref="M408" si="488">TRUNC(SUM(K408,L408),2)</f>
        <v>0</v>
      </c>
      <c r="N408" s="226"/>
      <c r="T408" s="241"/>
    </row>
    <row r="409" spans="2:20" x14ac:dyDescent="0.2">
      <c r="B409" s="252"/>
      <c r="C409" s="252"/>
      <c r="D409" s="254" t="s">
        <v>1244</v>
      </c>
      <c r="E409" s="252" t="s">
        <v>502</v>
      </c>
      <c r="F409" s="276"/>
      <c r="G409" s="284"/>
      <c r="H409" s="285"/>
      <c r="I409" s="276"/>
      <c r="J409" s="276"/>
      <c r="K409" s="276"/>
      <c r="L409" s="276"/>
      <c r="M409" s="286">
        <f>TRUNC(SUM(M410:M410),2)</f>
        <v>0</v>
      </c>
      <c r="N409" s="229"/>
      <c r="T409" s="241"/>
    </row>
    <row r="410" spans="2:20" ht="22.5" x14ac:dyDescent="0.2">
      <c r="B410" s="199"/>
      <c r="C410" s="198"/>
      <c r="D410" s="204" t="s">
        <v>1245</v>
      </c>
      <c r="E410" s="198" t="s">
        <v>972</v>
      </c>
      <c r="F410" s="266" t="s">
        <v>102</v>
      </c>
      <c r="G410" s="262">
        <v>41.49</v>
      </c>
      <c r="H410" s="262">
        <v>0</v>
      </c>
      <c r="I410" s="263">
        <v>0</v>
      </c>
      <c r="J410" s="264">
        <f t="shared" ref="J410" si="489">TRUNC(SUM(H410:I410),2)</f>
        <v>0</v>
      </c>
      <c r="K410" s="264">
        <f t="shared" ref="K410" si="490">TRUNC(G410*H410,2)</f>
        <v>0</v>
      </c>
      <c r="L410" s="264">
        <f t="shared" ref="L410" si="491">TRUNC(G410*I410,2)</f>
        <v>0</v>
      </c>
      <c r="M410" s="265">
        <f t="shared" ref="M410" si="492">TRUNC(SUM(K410,L410),2)</f>
        <v>0</v>
      </c>
      <c r="N410" s="226"/>
      <c r="T410" s="241"/>
    </row>
    <row r="411" spans="2:20" x14ac:dyDescent="0.2">
      <c r="B411" s="252"/>
      <c r="C411" s="252"/>
      <c r="D411" s="254" t="s">
        <v>1246</v>
      </c>
      <c r="E411" s="252" t="s">
        <v>503</v>
      </c>
      <c r="F411" s="276"/>
      <c r="G411" s="253"/>
      <c r="H411" s="285"/>
      <c r="I411" s="276"/>
      <c r="J411" s="276"/>
      <c r="K411" s="276"/>
      <c r="L411" s="276"/>
      <c r="M411" s="286">
        <f>TRUNC(SUM(M412:M415),2)</f>
        <v>0</v>
      </c>
      <c r="N411" s="229"/>
      <c r="T411" s="241"/>
    </row>
    <row r="412" spans="2:20" ht="22.5" x14ac:dyDescent="0.2">
      <c r="B412" s="199"/>
      <c r="C412" s="198"/>
      <c r="D412" s="204" t="s">
        <v>1245</v>
      </c>
      <c r="E412" s="198" t="s">
        <v>123</v>
      </c>
      <c r="F412" s="266" t="s">
        <v>105</v>
      </c>
      <c r="G412" s="200">
        <v>2</v>
      </c>
      <c r="H412" s="262">
        <v>0</v>
      </c>
      <c r="I412" s="263">
        <v>0</v>
      </c>
      <c r="J412" s="264">
        <f t="shared" ref="J412" si="493">TRUNC(SUM(H412:I412),2)</f>
        <v>0</v>
      </c>
      <c r="K412" s="264">
        <f t="shared" ref="K412:K414" si="494">TRUNC(G412*H412,2)</f>
        <v>0</v>
      </c>
      <c r="L412" s="264">
        <f t="shared" ref="L412:L414" si="495">TRUNC(G412*I412,2)</f>
        <v>0</v>
      </c>
      <c r="M412" s="265">
        <f t="shared" ref="M412:M414" si="496">TRUNC(SUM(K412,L412),2)</f>
        <v>0</v>
      </c>
      <c r="N412" s="226"/>
      <c r="T412" s="241"/>
    </row>
    <row r="413" spans="2:20" x14ac:dyDescent="0.2">
      <c r="B413" s="199"/>
      <c r="C413" s="198"/>
      <c r="D413" s="204" t="s">
        <v>1247</v>
      </c>
      <c r="E413" s="198" t="s">
        <v>151</v>
      </c>
      <c r="F413" s="266" t="s">
        <v>105</v>
      </c>
      <c r="G413" s="200">
        <v>1</v>
      </c>
      <c r="H413" s="262">
        <v>0</v>
      </c>
      <c r="I413" s="263">
        <v>0</v>
      </c>
      <c r="J413" s="264">
        <f t="shared" ref="J413:J414" si="497">TRUNC(SUM(H413:I413),2)</f>
        <v>0</v>
      </c>
      <c r="K413" s="264">
        <f t="shared" si="494"/>
        <v>0</v>
      </c>
      <c r="L413" s="264">
        <f t="shared" si="495"/>
        <v>0</v>
      </c>
      <c r="M413" s="265">
        <f t="shared" si="496"/>
        <v>0</v>
      </c>
      <c r="N413" s="226"/>
      <c r="T413" s="241"/>
    </row>
    <row r="414" spans="2:20" x14ac:dyDescent="0.2">
      <c r="B414" s="199"/>
      <c r="C414" s="198"/>
      <c r="D414" s="204" t="s">
        <v>1248</v>
      </c>
      <c r="E414" s="198" t="s">
        <v>504</v>
      </c>
      <c r="F414" s="266" t="s">
        <v>105</v>
      </c>
      <c r="G414" s="200">
        <v>1</v>
      </c>
      <c r="H414" s="262">
        <v>0</v>
      </c>
      <c r="I414" s="263">
        <v>0</v>
      </c>
      <c r="J414" s="264">
        <f t="shared" si="497"/>
        <v>0</v>
      </c>
      <c r="K414" s="264">
        <f t="shared" si="494"/>
        <v>0</v>
      </c>
      <c r="L414" s="264">
        <f t="shared" si="495"/>
        <v>0</v>
      </c>
      <c r="M414" s="265">
        <f t="shared" si="496"/>
        <v>0</v>
      </c>
      <c r="N414" s="226"/>
      <c r="T414" s="241"/>
    </row>
    <row r="415" spans="2:20" x14ac:dyDescent="0.2">
      <c r="B415" s="199"/>
      <c r="C415" s="198"/>
      <c r="D415" s="204" t="s">
        <v>1249</v>
      </c>
      <c r="E415" s="198" t="s">
        <v>505</v>
      </c>
      <c r="F415" s="266" t="s">
        <v>105</v>
      </c>
      <c r="G415" s="200">
        <v>1</v>
      </c>
      <c r="H415" s="262">
        <v>0</v>
      </c>
      <c r="I415" s="263">
        <v>0</v>
      </c>
      <c r="J415" s="264">
        <f t="shared" ref="J415" si="498">TRUNC(SUM(H415:I415),2)</f>
        <v>0</v>
      </c>
      <c r="K415" s="264">
        <f t="shared" ref="K415" si="499">TRUNC(G415*H415,2)</f>
        <v>0</v>
      </c>
      <c r="L415" s="264">
        <f t="shared" ref="L415" si="500">TRUNC(G415*I415,2)</f>
        <v>0</v>
      </c>
      <c r="M415" s="265">
        <f t="shared" ref="M415" si="501">TRUNC(SUM(K415,L415),2)</f>
        <v>0</v>
      </c>
      <c r="N415" s="226"/>
      <c r="T415" s="241"/>
    </row>
    <row r="416" spans="2:20" x14ac:dyDescent="0.2">
      <c r="B416" s="252"/>
      <c r="C416" s="252"/>
      <c r="D416" s="254" t="s">
        <v>1250</v>
      </c>
      <c r="E416" s="252" t="s">
        <v>506</v>
      </c>
      <c r="F416" s="276"/>
      <c r="G416" s="253"/>
      <c r="H416" s="285"/>
      <c r="I416" s="276"/>
      <c r="J416" s="276"/>
      <c r="K416" s="276"/>
      <c r="L416" s="276"/>
      <c r="M416" s="286">
        <f>TRUNC(SUM(M417:M424),2)</f>
        <v>0</v>
      </c>
      <c r="N416" s="229"/>
      <c r="T416" s="241"/>
    </row>
    <row r="417" spans="1:20" x14ac:dyDescent="0.2">
      <c r="B417" s="199"/>
      <c r="C417" s="198"/>
      <c r="D417" s="204" t="s">
        <v>1251</v>
      </c>
      <c r="E417" s="198" t="s">
        <v>507</v>
      </c>
      <c r="F417" s="266" t="s">
        <v>105</v>
      </c>
      <c r="G417" s="200">
        <v>2</v>
      </c>
      <c r="H417" s="262">
        <v>0</v>
      </c>
      <c r="I417" s="263">
        <v>0</v>
      </c>
      <c r="J417" s="264">
        <f t="shared" ref="J417:J418" si="502">TRUNC(SUM(H417:I417),2)</f>
        <v>0</v>
      </c>
      <c r="K417" s="264">
        <f t="shared" ref="K417:K418" si="503">TRUNC(G417*H417,2)</f>
        <v>0</v>
      </c>
      <c r="L417" s="264">
        <f t="shared" ref="L417:L418" si="504">TRUNC(G417*I417,2)</f>
        <v>0</v>
      </c>
      <c r="M417" s="265">
        <f t="shared" ref="M417:M418" si="505">TRUNC(SUM(K417,L417),2)</f>
        <v>0</v>
      </c>
      <c r="N417" s="226"/>
      <c r="T417" s="241"/>
    </row>
    <row r="418" spans="1:20" x14ac:dyDescent="0.2">
      <c r="B418" s="199"/>
      <c r="C418" s="198"/>
      <c r="D418" s="204" t="s">
        <v>1252</v>
      </c>
      <c r="E418" s="198" t="s">
        <v>508</v>
      </c>
      <c r="F418" s="266" t="s">
        <v>105</v>
      </c>
      <c r="G418" s="200">
        <v>1</v>
      </c>
      <c r="H418" s="262">
        <v>0</v>
      </c>
      <c r="I418" s="263">
        <v>0</v>
      </c>
      <c r="J418" s="264">
        <f t="shared" si="502"/>
        <v>0</v>
      </c>
      <c r="K418" s="264">
        <f t="shared" si="503"/>
        <v>0</v>
      </c>
      <c r="L418" s="264">
        <f t="shared" si="504"/>
        <v>0</v>
      </c>
      <c r="M418" s="265">
        <f t="shared" si="505"/>
        <v>0</v>
      </c>
      <c r="N418" s="226"/>
      <c r="T418" s="241"/>
    </row>
    <row r="419" spans="1:20" x14ac:dyDescent="0.2">
      <c r="B419" s="199"/>
      <c r="C419" s="198"/>
      <c r="D419" s="204" t="s">
        <v>1253</v>
      </c>
      <c r="E419" s="198" t="s">
        <v>509</v>
      </c>
      <c r="F419" s="266" t="s">
        <v>105</v>
      </c>
      <c r="G419" s="200">
        <v>2</v>
      </c>
      <c r="H419" s="262">
        <v>0</v>
      </c>
      <c r="I419" s="263">
        <v>0</v>
      </c>
      <c r="J419" s="264">
        <f t="shared" ref="J419:J422" si="506">TRUNC(SUM(H419:I419),2)</f>
        <v>0</v>
      </c>
      <c r="K419" s="264">
        <f t="shared" ref="K419:K422" si="507">TRUNC(G419*H419,2)</f>
        <v>0</v>
      </c>
      <c r="L419" s="264">
        <f t="shared" ref="L419:L422" si="508">TRUNC(G419*I419,2)</f>
        <v>0</v>
      </c>
      <c r="M419" s="265">
        <f t="shared" ref="M419:M422" si="509">TRUNC(SUM(K419,L419),2)</f>
        <v>0</v>
      </c>
      <c r="N419" s="226"/>
      <c r="T419" s="241"/>
    </row>
    <row r="420" spans="1:20" ht="22.5" x14ac:dyDescent="0.2">
      <c r="B420" s="199"/>
      <c r="C420" s="198"/>
      <c r="D420" s="204" t="s">
        <v>1254</v>
      </c>
      <c r="E420" s="198" t="s">
        <v>510</v>
      </c>
      <c r="F420" s="266" t="s">
        <v>105</v>
      </c>
      <c r="G420" s="200">
        <v>1</v>
      </c>
      <c r="H420" s="262">
        <v>0</v>
      </c>
      <c r="I420" s="263">
        <v>0</v>
      </c>
      <c r="J420" s="264">
        <f t="shared" si="506"/>
        <v>0</v>
      </c>
      <c r="K420" s="264">
        <f t="shared" si="507"/>
        <v>0</v>
      </c>
      <c r="L420" s="264">
        <f t="shared" si="508"/>
        <v>0</v>
      </c>
      <c r="M420" s="265">
        <f t="shared" si="509"/>
        <v>0</v>
      </c>
      <c r="N420" s="226"/>
      <c r="T420" s="241"/>
    </row>
    <row r="421" spans="1:20" ht="22.5" x14ac:dyDescent="0.2">
      <c r="B421" s="199"/>
      <c r="C421" s="198"/>
      <c r="D421" s="204" t="s">
        <v>1255</v>
      </c>
      <c r="E421" s="198" t="s">
        <v>511</v>
      </c>
      <c r="F421" s="266" t="s">
        <v>105</v>
      </c>
      <c r="G421" s="200">
        <v>1</v>
      </c>
      <c r="H421" s="262">
        <v>0</v>
      </c>
      <c r="I421" s="263">
        <v>0</v>
      </c>
      <c r="J421" s="264">
        <f t="shared" si="506"/>
        <v>0</v>
      </c>
      <c r="K421" s="264">
        <f t="shared" si="507"/>
        <v>0</v>
      </c>
      <c r="L421" s="264">
        <f t="shared" si="508"/>
        <v>0</v>
      </c>
      <c r="M421" s="265">
        <f t="shared" si="509"/>
        <v>0</v>
      </c>
      <c r="N421" s="226"/>
      <c r="T421" s="241"/>
    </row>
    <row r="422" spans="1:20" ht="22.5" x14ac:dyDescent="0.2">
      <c r="B422" s="199"/>
      <c r="C422" s="198"/>
      <c r="D422" s="204" t="s">
        <v>1256</v>
      </c>
      <c r="E422" s="198" t="s">
        <v>512</v>
      </c>
      <c r="F422" s="266" t="s">
        <v>105</v>
      </c>
      <c r="G422" s="200">
        <v>1</v>
      </c>
      <c r="H422" s="262">
        <v>0</v>
      </c>
      <c r="I422" s="263">
        <v>0</v>
      </c>
      <c r="J422" s="264">
        <f t="shared" si="506"/>
        <v>0</v>
      </c>
      <c r="K422" s="264">
        <f t="shared" si="507"/>
        <v>0</v>
      </c>
      <c r="L422" s="264">
        <f t="shared" si="508"/>
        <v>0</v>
      </c>
      <c r="M422" s="265">
        <f t="shared" si="509"/>
        <v>0</v>
      </c>
      <c r="N422" s="226"/>
      <c r="T422" s="241"/>
    </row>
    <row r="423" spans="1:20" ht="22.5" x14ac:dyDescent="0.2">
      <c r="B423" s="199"/>
      <c r="C423" s="198"/>
      <c r="D423" s="204" t="s">
        <v>1257</v>
      </c>
      <c r="E423" s="198" t="s">
        <v>513</v>
      </c>
      <c r="F423" s="266" t="s">
        <v>102</v>
      </c>
      <c r="G423" s="200">
        <v>0.5</v>
      </c>
      <c r="H423" s="262">
        <v>0</v>
      </c>
      <c r="I423" s="263">
        <v>0</v>
      </c>
      <c r="J423" s="264">
        <f t="shared" ref="J423:J424" si="510">TRUNC(SUM(H423:I423),2)</f>
        <v>0</v>
      </c>
      <c r="K423" s="264">
        <f t="shared" ref="K423:K424" si="511">TRUNC(G423*H423,2)</f>
        <v>0</v>
      </c>
      <c r="L423" s="264">
        <f t="shared" ref="L423:L424" si="512">TRUNC(G423*I423,2)</f>
        <v>0</v>
      </c>
      <c r="M423" s="265">
        <f t="shared" ref="M423:M424" si="513">TRUNC(SUM(K423,L423),2)</f>
        <v>0</v>
      </c>
      <c r="N423" s="226"/>
      <c r="T423" s="241"/>
    </row>
    <row r="424" spans="1:20" x14ac:dyDescent="0.2">
      <c r="B424" s="199"/>
      <c r="C424" s="198"/>
      <c r="D424" s="204" t="s">
        <v>1258</v>
      </c>
      <c r="E424" s="198" t="s">
        <v>514</v>
      </c>
      <c r="F424" s="266" t="s">
        <v>105</v>
      </c>
      <c r="G424" s="200">
        <v>1</v>
      </c>
      <c r="H424" s="262">
        <v>0</v>
      </c>
      <c r="I424" s="263">
        <v>0</v>
      </c>
      <c r="J424" s="264">
        <f t="shared" si="510"/>
        <v>0</v>
      </c>
      <c r="K424" s="264">
        <f t="shared" si="511"/>
        <v>0</v>
      </c>
      <c r="L424" s="264">
        <f t="shared" si="512"/>
        <v>0</v>
      </c>
      <c r="M424" s="265">
        <f t="shared" si="513"/>
        <v>0</v>
      </c>
      <c r="N424" s="226"/>
      <c r="T424" s="241"/>
    </row>
    <row r="425" spans="1:20" x14ac:dyDescent="0.2">
      <c r="B425" s="252"/>
      <c r="C425" s="252"/>
      <c r="D425" s="254" t="s">
        <v>1259</v>
      </c>
      <c r="E425" s="252" t="s">
        <v>515</v>
      </c>
      <c r="F425" s="276"/>
      <c r="G425" s="253"/>
      <c r="H425" s="285"/>
      <c r="I425" s="276"/>
      <c r="J425" s="276"/>
      <c r="K425" s="276"/>
      <c r="L425" s="276"/>
      <c r="M425" s="286">
        <f>TRUNC(SUM(M426:M427),2)</f>
        <v>0</v>
      </c>
      <c r="N425" s="229"/>
      <c r="T425" s="241"/>
    </row>
    <row r="426" spans="1:20" ht="22.5" x14ac:dyDescent="0.2">
      <c r="B426" s="199"/>
      <c r="C426" s="198"/>
      <c r="D426" s="204" t="s">
        <v>1260</v>
      </c>
      <c r="E426" s="198" t="s">
        <v>516</v>
      </c>
      <c r="F426" s="266" t="s">
        <v>102</v>
      </c>
      <c r="G426" s="200">
        <v>1.68</v>
      </c>
      <c r="H426" s="262">
        <v>0</v>
      </c>
      <c r="I426" s="263">
        <v>0</v>
      </c>
      <c r="J426" s="264">
        <f t="shared" ref="J426:J427" si="514">TRUNC(SUM(H426:I426),2)</f>
        <v>0</v>
      </c>
      <c r="K426" s="264">
        <f t="shared" ref="K426:K427" si="515">TRUNC(G426*H426,2)</f>
        <v>0</v>
      </c>
      <c r="L426" s="264">
        <f t="shared" ref="L426:L427" si="516">TRUNC(G426*I426,2)</f>
        <v>0</v>
      </c>
      <c r="M426" s="265">
        <f t="shared" ref="M426:M427" si="517">TRUNC(SUM(K426,L426),2)</f>
        <v>0</v>
      </c>
      <c r="N426" s="226"/>
      <c r="T426" s="241"/>
    </row>
    <row r="427" spans="1:20" x14ac:dyDescent="0.2">
      <c r="B427" s="199"/>
      <c r="C427" s="198"/>
      <c r="D427" s="204" t="s">
        <v>1261</v>
      </c>
      <c r="E427" s="198" t="s">
        <v>517</v>
      </c>
      <c r="F427" s="266" t="s">
        <v>105</v>
      </c>
      <c r="G427" s="200">
        <v>1</v>
      </c>
      <c r="H427" s="262">
        <v>0</v>
      </c>
      <c r="I427" s="263">
        <v>0</v>
      </c>
      <c r="J427" s="264">
        <f t="shared" si="514"/>
        <v>0</v>
      </c>
      <c r="K427" s="264">
        <f t="shared" si="515"/>
        <v>0</v>
      </c>
      <c r="L427" s="264">
        <f t="shared" si="516"/>
        <v>0</v>
      </c>
      <c r="M427" s="265">
        <f t="shared" si="517"/>
        <v>0</v>
      </c>
      <c r="N427" s="226"/>
      <c r="T427" s="241"/>
    </row>
    <row r="428" spans="1:20" x14ac:dyDescent="0.2">
      <c r="B428" s="255"/>
      <c r="C428" s="12"/>
      <c r="D428" s="258"/>
      <c r="E428" s="256" t="s">
        <v>26</v>
      </c>
      <c r="F428" s="277" t="s">
        <v>22</v>
      </c>
      <c r="G428" s="181"/>
      <c r="H428" s="287"/>
      <c r="I428" s="288"/>
      <c r="J428" s="289"/>
      <c r="K428" s="290">
        <f>SUM(K394:K427)</f>
        <v>0</v>
      </c>
      <c r="L428" s="290">
        <f>SUM(L394:L427)</f>
        <v>0</v>
      </c>
      <c r="M428" s="291"/>
      <c r="N428" s="226"/>
    </row>
    <row r="429" spans="1:20" x14ac:dyDescent="0.2">
      <c r="B429" s="7"/>
      <c r="C429" s="6"/>
      <c r="D429" s="240"/>
      <c r="E429" s="6" t="s">
        <v>22</v>
      </c>
      <c r="F429" s="278" t="s">
        <v>22</v>
      </c>
      <c r="G429" s="8"/>
      <c r="H429" s="292"/>
      <c r="I429" s="293"/>
      <c r="J429" s="294"/>
      <c r="K429" s="294"/>
      <c r="L429" s="295">
        <f>SUM(K428:L428)</f>
        <v>0</v>
      </c>
      <c r="M429" s="296"/>
      <c r="N429" s="226"/>
    </row>
    <row r="430" spans="1:20" x14ac:dyDescent="0.2">
      <c r="B430" s="252"/>
      <c r="C430" s="252"/>
      <c r="D430" s="259" t="s">
        <v>1262</v>
      </c>
      <c r="E430" s="252" t="s">
        <v>124</v>
      </c>
      <c r="F430" s="276"/>
      <c r="G430" s="253"/>
      <c r="H430" s="284"/>
      <c r="I430" s="284"/>
      <c r="J430" s="276"/>
      <c r="K430" s="276"/>
      <c r="L430" s="276"/>
      <c r="M430" s="286">
        <f>SUM(M431,M433,M437)</f>
        <v>0</v>
      </c>
      <c r="N430" s="229"/>
    </row>
    <row r="431" spans="1:20" x14ac:dyDescent="0.2">
      <c r="B431" s="252"/>
      <c r="C431" s="252"/>
      <c r="D431" s="260" t="s">
        <v>1263</v>
      </c>
      <c r="E431" s="252" t="s">
        <v>117</v>
      </c>
      <c r="F431" s="276"/>
      <c r="G431" s="253"/>
      <c r="H431" s="284"/>
      <c r="I431" s="284"/>
      <c r="J431" s="276"/>
      <c r="K431" s="276"/>
      <c r="L431" s="276"/>
      <c r="M431" s="286">
        <f>TRUNC(SUM(M432),2)</f>
        <v>0</v>
      </c>
      <c r="N431" s="229"/>
      <c r="S431" s="241"/>
    </row>
    <row r="432" spans="1:20" ht="22.5" x14ac:dyDescent="0.2">
      <c r="A432" s="1"/>
      <c r="B432" s="199"/>
      <c r="C432" s="198"/>
      <c r="D432" s="269" t="s">
        <v>1264</v>
      </c>
      <c r="E432" s="267" t="s">
        <v>942</v>
      </c>
      <c r="F432" s="266" t="s">
        <v>102</v>
      </c>
      <c r="G432" s="262">
        <v>34.81</v>
      </c>
      <c r="H432" s="262">
        <v>0</v>
      </c>
      <c r="I432" s="263">
        <v>0</v>
      </c>
      <c r="J432" s="264">
        <f t="shared" ref="J432" si="518">TRUNC(SUM(H432:I432),2)</f>
        <v>0</v>
      </c>
      <c r="K432" s="264">
        <f t="shared" ref="K432" si="519">TRUNC(G432*H432,2)</f>
        <v>0</v>
      </c>
      <c r="L432" s="264">
        <f t="shared" ref="L432" si="520">TRUNC(G432*I432,2)</f>
        <v>0</v>
      </c>
      <c r="M432" s="265">
        <f>TRUNC(SUM(K432,L432),2)</f>
        <v>0</v>
      </c>
      <c r="N432" s="226"/>
      <c r="O432" s="205"/>
      <c r="P432" s="205"/>
      <c r="S432" s="241"/>
    </row>
    <row r="433" spans="1:19" x14ac:dyDescent="0.2">
      <c r="B433" s="252"/>
      <c r="C433" s="252"/>
      <c r="D433" s="260" t="s">
        <v>1265</v>
      </c>
      <c r="E433" s="252" t="s">
        <v>518</v>
      </c>
      <c r="F433" s="276"/>
      <c r="G433" s="253"/>
      <c r="H433" s="284"/>
      <c r="I433" s="284"/>
      <c r="J433" s="276"/>
      <c r="K433" s="276"/>
      <c r="L433" s="276"/>
      <c r="M433" s="286">
        <f>TRUNC(SUM(M434:M436),2)</f>
        <v>0</v>
      </c>
      <c r="N433" s="229"/>
      <c r="S433" s="241"/>
    </row>
    <row r="434" spans="1:19" ht="33.75" x14ac:dyDescent="0.2">
      <c r="A434" s="1"/>
      <c r="B434" s="199"/>
      <c r="C434" s="198"/>
      <c r="D434" s="269" t="s">
        <v>1266</v>
      </c>
      <c r="E434" s="267" t="s">
        <v>973</v>
      </c>
      <c r="F434" s="266" t="s">
        <v>102</v>
      </c>
      <c r="G434" s="262">
        <v>147.19999999999999</v>
      </c>
      <c r="H434" s="262">
        <v>0</v>
      </c>
      <c r="I434" s="263">
        <v>0</v>
      </c>
      <c r="J434" s="264">
        <f t="shared" ref="J434" si="521">TRUNC(SUM(H434:I434),2)</f>
        <v>0</v>
      </c>
      <c r="K434" s="264">
        <f t="shared" ref="K434:K435" si="522">TRUNC(G434*H434,2)</f>
        <v>0</v>
      </c>
      <c r="L434" s="264">
        <f t="shared" ref="L434:L435" si="523">TRUNC(G434*I434,2)</f>
        <v>0</v>
      </c>
      <c r="M434" s="265">
        <f t="shared" ref="M434:M435" si="524">TRUNC(SUM(K434,L434),2)</f>
        <v>0</v>
      </c>
      <c r="N434" s="226"/>
      <c r="O434" s="205"/>
      <c r="P434" s="205"/>
      <c r="S434" s="241"/>
    </row>
    <row r="435" spans="1:19" ht="22.5" x14ac:dyDescent="0.2">
      <c r="A435" s="1"/>
      <c r="B435" s="199"/>
      <c r="C435" s="198"/>
      <c r="D435" s="269" t="s">
        <v>1267</v>
      </c>
      <c r="E435" s="267" t="s">
        <v>152</v>
      </c>
      <c r="F435" s="266" t="s">
        <v>102</v>
      </c>
      <c r="G435" s="262">
        <v>147.19999999999999</v>
      </c>
      <c r="H435" s="262">
        <v>0</v>
      </c>
      <c r="I435" s="263">
        <v>0</v>
      </c>
      <c r="J435" s="264">
        <f t="shared" ref="J435" si="525">TRUNC(SUM(H435:I435),2)</f>
        <v>0</v>
      </c>
      <c r="K435" s="264">
        <f t="shared" si="522"/>
        <v>0</v>
      </c>
      <c r="L435" s="264">
        <f t="shared" si="523"/>
        <v>0</v>
      </c>
      <c r="M435" s="265">
        <f t="shared" si="524"/>
        <v>0</v>
      </c>
      <c r="N435" s="226"/>
      <c r="O435" s="205"/>
      <c r="P435" s="205"/>
      <c r="S435" s="241"/>
    </row>
    <row r="436" spans="1:19" ht="22.5" x14ac:dyDescent="0.2">
      <c r="A436" s="1"/>
      <c r="B436" s="199"/>
      <c r="C436" s="198"/>
      <c r="D436" s="269" t="s">
        <v>1268</v>
      </c>
      <c r="E436" s="267" t="s">
        <v>974</v>
      </c>
      <c r="F436" s="266" t="s">
        <v>102</v>
      </c>
      <c r="G436" s="262">
        <v>14</v>
      </c>
      <c r="H436" s="262">
        <v>0</v>
      </c>
      <c r="I436" s="263">
        <v>0</v>
      </c>
      <c r="J436" s="264">
        <f t="shared" ref="J436" si="526">TRUNC(SUM(H436:I436),2)</f>
        <v>0</v>
      </c>
      <c r="K436" s="264">
        <f t="shared" ref="K436" si="527">TRUNC(G436*H436,2)</f>
        <v>0</v>
      </c>
      <c r="L436" s="264">
        <f t="shared" ref="L436" si="528">TRUNC(G436*I436,2)</f>
        <v>0</v>
      </c>
      <c r="M436" s="265">
        <f t="shared" ref="M436" si="529">TRUNC(SUM(K436,L436),2)</f>
        <v>0</v>
      </c>
      <c r="N436" s="226"/>
      <c r="O436" s="205"/>
      <c r="P436" s="205"/>
      <c r="S436" s="241"/>
    </row>
    <row r="437" spans="1:19" x14ac:dyDescent="0.2">
      <c r="B437" s="252"/>
      <c r="C437" s="252"/>
      <c r="D437" s="260" t="s">
        <v>1269</v>
      </c>
      <c r="E437" s="252" t="s">
        <v>519</v>
      </c>
      <c r="F437" s="276"/>
      <c r="G437" s="253"/>
      <c r="H437" s="284"/>
      <c r="I437" s="284"/>
      <c r="J437" s="276"/>
      <c r="K437" s="276"/>
      <c r="L437" s="276"/>
      <c r="M437" s="286">
        <f>TRUNC(SUM(M438:M440),2)</f>
        <v>0</v>
      </c>
      <c r="N437" s="229"/>
      <c r="S437" s="241"/>
    </row>
    <row r="438" spans="1:19" x14ac:dyDescent="0.2">
      <c r="A438" s="1"/>
      <c r="B438" s="199"/>
      <c r="C438" s="198"/>
      <c r="D438" s="269" t="s">
        <v>1270</v>
      </c>
      <c r="E438" s="267" t="s">
        <v>975</v>
      </c>
      <c r="F438" s="266" t="s">
        <v>103</v>
      </c>
      <c r="G438" s="262">
        <v>5.0999999999999996</v>
      </c>
      <c r="H438" s="262">
        <v>0</v>
      </c>
      <c r="I438" s="263">
        <v>0</v>
      </c>
      <c r="J438" s="264">
        <f t="shared" ref="J438" si="530">TRUNC(SUM(H438:I438),2)</f>
        <v>0</v>
      </c>
      <c r="K438" s="264">
        <f t="shared" ref="K438:K440" si="531">TRUNC(G438*H438,2)</f>
        <v>0</v>
      </c>
      <c r="L438" s="264">
        <f t="shared" ref="L438:L440" si="532">TRUNC(G438*I438,2)</f>
        <v>0</v>
      </c>
      <c r="M438" s="265">
        <f t="shared" ref="M438:M440" si="533">TRUNC(SUM(K438,L438),2)</f>
        <v>0</v>
      </c>
      <c r="N438" s="226"/>
      <c r="O438" s="205"/>
      <c r="P438" s="205"/>
      <c r="S438" s="241"/>
    </row>
    <row r="439" spans="1:19" ht="22.5" x14ac:dyDescent="0.2">
      <c r="A439" s="1"/>
      <c r="B439" s="199"/>
      <c r="C439" s="198"/>
      <c r="D439" s="269" t="s">
        <v>1271</v>
      </c>
      <c r="E439" s="267" t="s">
        <v>976</v>
      </c>
      <c r="F439" s="266" t="s">
        <v>103</v>
      </c>
      <c r="G439" s="262">
        <v>7.7</v>
      </c>
      <c r="H439" s="262">
        <v>0</v>
      </c>
      <c r="I439" s="263">
        <v>0</v>
      </c>
      <c r="J439" s="264">
        <f t="shared" ref="J439" si="534">TRUNC(SUM(H439:I439),2)</f>
        <v>0</v>
      </c>
      <c r="K439" s="264">
        <f t="shared" si="531"/>
        <v>0</v>
      </c>
      <c r="L439" s="264">
        <f t="shared" si="532"/>
        <v>0</v>
      </c>
      <c r="M439" s="265">
        <f t="shared" si="533"/>
        <v>0</v>
      </c>
      <c r="N439" s="226"/>
      <c r="O439" s="205"/>
      <c r="P439" s="205"/>
      <c r="S439" s="241"/>
    </row>
    <row r="440" spans="1:19" ht="22.5" x14ac:dyDescent="0.2">
      <c r="A440" s="1"/>
      <c r="B440" s="199"/>
      <c r="C440" s="198"/>
      <c r="D440" s="269" t="s">
        <v>1272</v>
      </c>
      <c r="E440" s="267" t="s">
        <v>520</v>
      </c>
      <c r="F440" s="266" t="s">
        <v>103</v>
      </c>
      <c r="G440" s="262">
        <v>51.55</v>
      </c>
      <c r="H440" s="262">
        <v>0</v>
      </c>
      <c r="I440" s="263">
        <v>0</v>
      </c>
      <c r="J440" s="264">
        <f t="shared" ref="J440" si="535">TRUNC(SUM(H440:I440),2)</f>
        <v>0</v>
      </c>
      <c r="K440" s="264">
        <f t="shared" si="531"/>
        <v>0</v>
      </c>
      <c r="L440" s="264">
        <f t="shared" si="532"/>
        <v>0</v>
      </c>
      <c r="M440" s="265">
        <f t="shared" si="533"/>
        <v>0</v>
      </c>
      <c r="N440" s="226"/>
      <c r="O440" s="205"/>
      <c r="P440" s="205"/>
      <c r="S440" s="241"/>
    </row>
    <row r="441" spans="1:19" x14ac:dyDescent="0.2">
      <c r="B441" s="255"/>
      <c r="C441" s="12"/>
      <c r="D441" s="258"/>
      <c r="E441" s="256" t="s">
        <v>26</v>
      </c>
      <c r="F441" s="277" t="s">
        <v>22</v>
      </c>
      <c r="G441" s="181"/>
      <c r="H441" s="287"/>
      <c r="I441" s="288"/>
      <c r="J441" s="289"/>
      <c r="K441" s="290">
        <f>SUM(K432:K440)</f>
        <v>0</v>
      </c>
      <c r="L441" s="290">
        <f>SUM(L432:L440)</f>
        <v>0</v>
      </c>
      <c r="M441" s="291"/>
      <c r="N441" s="226"/>
    </row>
    <row r="442" spans="1:19" x14ac:dyDescent="0.2">
      <c r="B442" s="7"/>
      <c r="C442" s="6"/>
      <c r="D442" s="240"/>
      <c r="E442" s="6" t="s">
        <v>22</v>
      </c>
      <c r="F442" s="278" t="s">
        <v>22</v>
      </c>
      <c r="G442" s="8"/>
      <c r="H442" s="292"/>
      <c r="I442" s="293"/>
      <c r="J442" s="294"/>
      <c r="K442" s="294"/>
      <c r="L442" s="295">
        <f>SUM(K441:L441)</f>
        <v>0</v>
      </c>
      <c r="M442" s="296"/>
      <c r="N442" s="226"/>
    </row>
    <row r="443" spans="1:19" x14ac:dyDescent="0.2">
      <c r="B443" s="252"/>
      <c r="C443" s="252"/>
      <c r="D443" s="259" t="s">
        <v>1273</v>
      </c>
      <c r="E443" s="252" t="s">
        <v>125</v>
      </c>
      <c r="F443" s="276"/>
      <c r="G443" s="253"/>
      <c r="H443" s="284"/>
      <c r="I443" s="284"/>
      <c r="J443" s="276"/>
      <c r="K443" s="276"/>
      <c r="L443" s="276"/>
      <c r="M443" s="286">
        <f>SUM(M444,M468,M488)</f>
        <v>0</v>
      </c>
      <c r="N443" s="229"/>
    </row>
    <row r="444" spans="1:19" x14ac:dyDescent="0.2">
      <c r="B444" s="252"/>
      <c r="C444" s="252"/>
      <c r="D444" s="260" t="s">
        <v>1274</v>
      </c>
      <c r="E444" s="252" t="s">
        <v>374</v>
      </c>
      <c r="F444" s="276"/>
      <c r="G444" s="253"/>
      <c r="H444" s="284"/>
      <c r="I444" s="284"/>
      <c r="J444" s="276"/>
      <c r="K444" s="276"/>
      <c r="L444" s="276"/>
      <c r="M444" s="286">
        <f>SUM(M445,M450,M453,M464,M466)</f>
        <v>0</v>
      </c>
      <c r="N444" s="229"/>
      <c r="S444" s="241"/>
    </row>
    <row r="445" spans="1:19" x14ac:dyDescent="0.2">
      <c r="B445" s="252"/>
      <c r="C445" s="252"/>
      <c r="D445" s="260" t="s">
        <v>1275</v>
      </c>
      <c r="E445" s="252" t="s">
        <v>521</v>
      </c>
      <c r="F445" s="276"/>
      <c r="G445" s="253"/>
      <c r="H445" s="284"/>
      <c r="I445" s="284"/>
      <c r="J445" s="276"/>
      <c r="K445" s="276"/>
      <c r="L445" s="276"/>
      <c r="M445" s="286">
        <f>TRUNC(SUM(M446:M449),2)</f>
        <v>0</v>
      </c>
      <c r="N445" s="229"/>
      <c r="S445" s="241"/>
    </row>
    <row r="446" spans="1:19" ht="22.5" x14ac:dyDescent="0.2">
      <c r="A446" s="1"/>
      <c r="B446" s="199"/>
      <c r="C446" s="198"/>
      <c r="D446" s="269" t="s">
        <v>1276</v>
      </c>
      <c r="E446" s="267" t="s">
        <v>977</v>
      </c>
      <c r="F446" s="266" t="s">
        <v>105</v>
      </c>
      <c r="G446" s="262">
        <v>1</v>
      </c>
      <c r="H446" s="262">
        <v>0</v>
      </c>
      <c r="I446" s="263">
        <v>0</v>
      </c>
      <c r="J446" s="264">
        <f t="shared" ref="J446" si="536">TRUNC(SUM(H446:I446),2)</f>
        <v>0</v>
      </c>
      <c r="K446" s="264">
        <f t="shared" ref="K446:K449" si="537">TRUNC(G446*H446,2)</f>
        <v>0</v>
      </c>
      <c r="L446" s="264">
        <f t="shared" ref="L446:L449" si="538">TRUNC(G446*I446,2)</f>
        <v>0</v>
      </c>
      <c r="M446" s="265">
        <f t="shared" ref="M446:M449" si="539">TRUNC(SUM(K446,L446),2)</f>
        <v>0</v>
      </c>
      <c r="N446" s="226"/>
      <c r="O446" s="205"/>
      <c r="P446" s="205"/>
      <c r="S446" s="241"/>
    </row>
    <row r="447" spans="1:19" ht="22.5" x14ac:dyDescent="0.2">
      <c r="A447" s="1"/>
      <c r="B447" s="199"/>
      <c r="C447" s="198"/>
      <c r="D447" s="269" t="s">
        <v>1277</v>
      </c>
      <c r="E447" s="267" t="s">
        <v>978</v>
      </c>
      <c r="F447" s="266" t="s">
        <v>105</v>
      </c>
      <c r="G447" s="262">
        <v>1</v>
      </c>
      <c r="H447" s="262">
        <v>0</v>
      </c>
      <c r="I447" s="263">
        <v>0</v>
      </c>
      <c r="J447" s="264">
        <f t="shared" ref="J447" si="540">TRUNC(SUM(H447:I447),2)</f>
        <v>0</v>
      </c>
      <c r="K447" s="264">
        <f t="shared" si="537"/>
        <v>0</v>
      </c>
      <c r="L447" s="264">
        <f t="shared" si="538"/>
        <v>0</v>
      </c>
      <c r="M447" s="265">
        <f t="shared" si="539"/>
        <v>0</v>
      </c>
      <c r="N447" s="226"/>
      <c r="O447" s="205"/>
      <c r="P447" s="205"/>
      <c r="S447" s="241"/>
    </row>
    <row r="448" spans="1:19" ht="22.5" x14ac:dyDescent="0.2">
      <c r="A448" s="1"/>
      <c r="B448" s="199"/>
      <c r="C448" s="198"/>
      <c r="D448" s="269" t="s">
        <v>1278</v>
      </c>
      <c r="E448" s="267" t="s">
        <v>979</v>
      </c>
      <c r="F448" s="266" t="s">
        <v>105</v>
      </c>
      <c r="G448" s="262">
        <v>1</v>
      </c>
      <c r="H448" s="262">
        <v>0</v>
      </c>
      <c r="I448" s="263">
        <v>0</v>
      </c>
      <c r="J448" s="264">
        <f t="shared" ref="J448" si="541">TRUNC(SUM(H448:I448),2)</f>
        <v>0</v>
      </c>
      <c r="K448" s="264">
        <f t="shared" ref="K448" si="542">TRUNC(G448*H448,2)</f>
        <v>0</v>
      </c>
      <c r="L448" s="264">
        <f t="shared" ref="L448" si="543">TRUNC(G448*I448,2)</f>
        <v>0</v>
      </c>
      <c r="M448" s="265">
        <f t="shared" ref="M448" si="544">TRUNC(SUM(K448,L448),2)</f>
        <v>0</v>
      </c>
      <c r="N448" s="226"/>
      <c r="O448" s="205"/>
      <c r="P448" s="205"/>
      <c r="S448" s="241"/>
    </row>
    <row r="449" spans="1:19" ht="22.5" x14ac:dyDescent="0.2">
      <c r="A449" s="1"/>
      <c r="B449" s="199"/>
      <c r="C449" s="198"/>
      <c r="D449" s="269" t="s">
        <v>1279</v>
      </c>
      <c r="E449" s="267" t="s">
        <v>980</v>
      </c>
      <c r="F449" s="266" t="s">
        <v>105</v>
      </c>
      <c r="G449" s="262">
        <v>1</v>
      </c>
      <c r="H449" s="262">
        <v>0</v>
      </c>
      <c r="I449" s="263">
        <v>0</v>
      </c>
      <c r="J449" s="264">
        <f t="shared" ref="J449" si="545">TRUNC(SUM(H449:I449),2)</f>
        <v>0</v>
      </c>
      <c r="K449" s="264">
        <f t="shared" si="537"/>
        <v>0</v>
      </c>
      <c r="L449" s="264">
        <f t="shared" si="538"/>
        <v>0</v>
      </c>
      <c r="M449" s="265">
        <f t="shared" si="539"/>
        <v>0</v>
      </c>
      <c r="N449" s="226"/>
      <c r="O449" s="205"/>
      <c r="P449" s="205"/>
      <c r="S449" s="241"/>
    </row>
    <row r="450" spans="1:19" x14ac:dyDescent="0.2">
      <c r="B450" s="252"/>
      <c r="C450" s="252"/>
      <c r="D450" s="260" t="s">
        <v>1280</v>
      </c>
      <c r="E450" s="252" t="s">
        <v>522</v>
      </c>
      <c r="F450" s="276"/>
      <c r="G450" s="253"/>
      <c r="H450" s="284"/>
      <c r="I450" s="284"/>
      <c r="J450" s="276"/>
      <c r="K450" s="276"/>
      <c r="L450" s="276"/>
      <c r="M450" s="286">
        <f>TRUNC(SUM(M451:M452),2)</f>
        <v>0</v>
      </c>
      <c r="N450" s="229"/>
      <c r="S450" s="241"/>
    </row>
    <row r="451" spans="1:19" ht="9.6" customHeight="1" x14ac:dyDescent="0.2">
      <c r="A451" s="1"/>
      <c r="B451" s="199"/>
      <c r="C451" s="198"/>
      <c r="D451" s="269" t="s">
        <v>1281</v>
      </c>
      <c r="E451" s="267" t="s">
        <v>523</v>
      </c>
      <c r="F451" s="266" t="s">
        <v>105</v>
      </c>
      <c r="G451" s="262">
        <v>1</v>
      </c>
      <c r="H451" s="262">
        <v>0</v>
      </c>
      <c r="I451" s="263">
        <v>0</v>
      </c>
      <c r="J451" s="264">
        <f t="shared" ref="J451:J452" si="546">TRUNC(SUM(H451:I451),2)</f>
        <v>0</v>
      </c>
      <c r="K451" s="264">
        <f t="shared" ref="K451:K452" si="547">TRUNC(G451*H451,2)</f>
        <v>0</v>
      </c>
      <c r="L451" s="264">
        <f t="shared" ref="L451:L452" si="548">TRUNC(G451*I451,2)</f>
        <v>0</v>
      </c>
      <c r="M451" s="265">
        <f t="shared" ref="M451:M452" si="549">TRUNC(SUM(K451,L451),2)</f>
        <v>0</v>
      </c>
      <c r="N451" s="226"/>
      <c r="O451" s="205"/>
      <c r="P451" s="205"/>
      <c r="S451" s="241"/>
    </row>
    <row r="452" spans="1:19" x14ac:dyDescent="0.2">
      <c r="A452" s="1"/>
      <c r="B452" s="199"/>
      <c r="C452" s="198"/>
      <c r="D452" s="269" t="s">
        <v>1282</v>
      </c>
      <c r="E452" s="267" t="s">
        <v>981</v>
      </c>
      <c r="F452" s="266" t="s">
        <v>105</v>
      </c>
      <c r="G452" s="262">
        <v>1</v>
      </c>
      <c r="H452" s="262">
        <v>0</v>
      </c>
      <c r="I452" s="263">
        <v>0</v>
      </c>
      <c r="J452" s="264">
        <f t="shared" si="546"/>
        <v>0</v>
      </c>
      <c r="K452" s="264">
        <f t="shared" si="547"/>
        <v>0</v>
      </c>
      <c r="L452" s="264">
        <f t="shared" si="548"/>
        <v>0</v>
      </c>
      <c r="M452" s="265">
        <f t="shared" si="549"/>
        <v>0</v>
      </c>
      <c r="N452" s="226"/>
      <c r="O452" s="205"/>
      <c r="P452" s="205"/>
      <c r="S452" s="241"/>
    </row>
    <row r="453" spans="1:19" x14ac:dyDescent="0.2">
      <c r="B453" s="252"/>
      <c r="C453" s="252"/>
      <c r="D453" s="260" t="s">
        <v>1283</v>
      </c>
      <c r="E453" s="252" t="s">
        <v>524</v>
      </c>
      <c r="F453" s="276"/>
      <c r="G453" s="253"/>
      <c r="H453" s="284"/>
      <c r="I453" s="284"/>
      <c r="J453" s="276"/>
      <c r="K453" s="276"/>
      <c r="L453" s="276"/>
      <c r="M453" s="286">
        <f>TRUNC(SUM(M454:M463),2)</f>
        <v>0</v>
      </c>
      <c r="N453" s="229"/>
      <c r="S453" s="241"/>
    </row>
    <row r="454" spans="1:19" ht="25.15" customHeight="1" x14ac:dyDescent="0.2">
      <c r="A454" s="1"/>
      <c r="B454" s="199"/>
      <c r="C454" s="198"/>
      <c r="D454" s="269" t="s">
        <v>1284</v>
      </c>
      <c r="E454" s="267" t="s">
        <v>982</v>
      </c>
      <c r="F454" s="266" t="s">
        <v>105</v>
      </c>
      <c r="G454" s="262">
        <v>2</v>
      </c>
      <c r="H454" s="262">
        <v>0</v>
      </c>
      <c r="I454" s="263">
        <v>0</v>
      </c>
      <c r="J454" s="264">
        <f t="shared" ref="J454" si="550">TRUNC(SUM(H454:I454),2)</f>
        <v>0</v>
      </c>
      <c r="K454" s="264">
        <f t="shared" ref="K454" si="551">TRUNC(G454*H454,2)</f>
        <v>0</v>
      </c>
      <c r="L454" s="264">
        <f t="shared" ref="L454" si="552">TRUNC(G454*I454,2)</f>
        <v>0</v>
      </c>
      <c r="M454" s="265">
        <f t="shared" ref="M454" si="553">TRUNC(SUM(K454,L454),2)</f>
        <v>0</v>
      </c>
      <c r="N454" s="226"/>
      <c r="O454" s="205"/>
      <c r="P454" s="205"/>
      <c r="S454" s="241"/>
    </row>
    <row r="455" spans="1:19" ht="25.15" customHeight="1" x14ac:dyDescent="0.2">
      <c r="A455" s="1"/>
      <c r="B455" s="199"/>
      <c r="C455" s="198"/>
      <c r="D455" s="269" t="s">
        <v>1285</v>
      </c>
      <c r="E455" s="267" t="s">
        <v>983</v>
      </c>
      <c r="F455" s="266" t="s">
        <v>105</v>
      </c>
      <c r="G455" s="262">
        <v>8</v>
      </c>
      <c r="H455" s="262">
        <v>0</v>
      </c>
      <c r="I455" s="263">
        <v>0</v>
      </c>
      <c r="J455" s="264">
        <f t="shared" ref="J455:J456" si="554">TRUNC(SUM(H455:I455),2)</f>
        <v>0</v>
      </c>
      <c r="K455" s="264">
        <f t="shared" ref="K455:K456" si="555">TRUNC(G455*H455,2)</f>
        <v>0</v>
      </c>
      <c r="L455" s="264">
        <f t="shared" ref="L455:L456" si="556">TRUNC(G455*I455,2)</f>
        <v>0</v>
      </c>
      <c r="M455" s="265">
        <f t="shared" ref="M455:M456" si="557">TRUNC(SUM(K455,L455),2)</f>
        <v>0</v>
      </c>
      <c r="N455" s="226"/>
      <c r="O455" s="205"/>
      <c r="P455" s="205"/>
      <c r="S455" s="241"/>
    </row>
    <row r="456" spans="1:19" ht="25.15" customHeight="1" x14ac:dyDescent="0.2">
      <c r="A456" s="1"/>
      <c r="B456" s="199"/>
      <c r="C456" s="198"/>
      <c r="D456" s="269" t="s">
        <v>1286</v>
      </c>
      <c r="E456" s="267" t="s">
        <v>984</v>
      </c>
      <c r="F456" s="266" t="s">
        <v>105</v>
      </c>
      <c r="G456" s="262">
        <v>3</v>
      </c>
      <c r="H456" s="262">
        <v>0</v>
      </c>
      <c r="I456" s="263">
        <v>0</v>
      </c>
      <c r="J456" s="264">
        <f t="shared" si="554"/>
        <v>0</v>
      </c>
      <c r="K456" s="264">
        <f t="shared" si="555"/>
        <v>0</v>
      </c>
      <c r="L456" s="264">
        <f t="shared" si="556"/>
        <v>0</v>
      </c>
      <c r="M456" s="265">
        <f t="shared" si="557"/>
        <v>0</v>
      </c>
      <c r="N456" s="226"/>
      <c r="O456" s="205"/>
      <c r="P456" s="205"/>
      <c r="S456" s="241"/>
    </row>
    <row r="457" spans="1:19" ht="25.15" customHeight="1" x14ac:dyDescent="0.2">
      <c r="A457" s="1"/>
      <c r="B457" s="199"/>
      <c r="C457" s="198"/>
      <c r="D457" s="269" t="s">
        <v>1287</v>
      </c>
      <c r="E457" s="267" t="s">
        <v>985</v>
      </c>
      <c r="F457" s="266" t="s">
        <v>105</v>
      </c>
      <c r="G457" s="262">
        <v>4</v>
      </c>
      <c r="H457" s="262">
        <v>0</v>
      </c>
      <c r="I457" s="263">
        <v>0</v>
      </c>
      <c r="J457" s="264">
        <f t="shared" ref="J457:J460" si="558">TRUNC(SUM(H457:I457),2)</f>
        <v>0</v>
      </c>
      <c r="K457" s="264">
        <f t="shared" ref="K457:K460" si="559">TRUNC(G457*H457,2)</f>
        <v>0</v>
      </c>
      <c r="L457" s="264">
        <f t="shared" ref="L457:L460" si="560">TRUNC(G457*I457,2)</f>
        <v>0</v>
      </c>
      <c r="M457" s="265">
        <f t="shared" ref="M457:M460" si="561">TRUNC(SUM(K457,L457),2)</f>
        <v>0</v>
      </c>
      <c r="N457" s="226"/>
      <c r="O457" s="205"/>
      <c r="P457" s="205"/>
      <c r="S457" s="241"/>
    </row>
    <row r="458" spans="1:19" ht="25.15" customHeight="1" x14ac:dyDescent="0.2">
      <c r="A458" s="1"/>
      <c r="B458" s="199"/>
      <c r="C458" s="198"/>
      <c r="D458" s="269" t="s">
        <v>1288</v>
      </c>
      <c r="E458" s="267" t="s">
        <v>943</v>
      </c>
      <c r="F458" s="266" t="s">
        <v>103</v>
      </c>
      <c r="G458" s="262">
        <v>16.899999999999999</v>
      </c>
      <c r="H458" s="262">
        <v>0</v>
      </c>
      <c r="I458" s="263">
        <v>0</v>
      </c>
      <c r="J458" s="264">
        <f t="shared" si="558"/>
        <v>0</v>
      </c>
      <c r="K458" s="264">
        <f t="shared" si="559"/>
        <v>0</v>
      </c>
      <c r="L458" s="264">
        <f t="shared" si="560"/>
        <v>0</v>
      </c>
      <c r="M458" s="265">
        <f t="shared" si="561"/>
        <v>0</v>
      </c>
      <c r="N458" s="226"/>
      <c r="O458" s="205"/>
      <c r="P458" s="205"/>
      <c r="S458" s="241"/>
    </row>
    <row r="459" spans="1:19" ht="25.15" customHeight="1" x14ac:dyDescent="0.2">
      <c r="A459" s="1"/>
      <c r="B459" s="199"/>
      <c r="C459" s="198"/>
      <c r="D459" s="269" t="s">
        <v>1289</v>
      </c>
      <c r="E459" s="267" t="s">
        <v>986</v>
      </c>
      <c r="F459" s="266" t="s">
        <v>103</v>
      </c>
      <c r="G459" s="262">
        <v>6</v>
      </c>
      <c r="H459" s="262">
        <v>0</v>
      </c>
      <c r="I459" s="263">
        <v>0</v>
      </c>
      <c r="J459" s="264">
        <f t="shared" si="558"/>
        <v>0</v>
      </c>
      <c r="K459" s="264">
        <f t="shared" si="559"/>
        <v>0</v>
      </c>
      <c r="L459" s="264">
        <f t="shared" si="560"/>
        <v>0</v>
      </c>
      <c r="M459" s="265">
        <f t="shared" si="561"/>
        <v>0</v>
      </c>
      <c r="N459" s="226"/>
      <c r="O459" s="205"/>
      <c r="P459" s="205"/>
      <c r="S459" s="241"/>
    </row>
    <row r="460" spans="1:19" ht="25.15" customHeight="1" x14ac:dyDescent="0.2">
      <c r="A460" s="1"/>
      <c r="B460" s="199"/>
      <c r="C460" s="198"/>
      <c r="D460" s="269" t="s">
        <v>1290</v>
      </c>
      <c r="E460" s="267" t="s">
        <v>987</v>
      </c>
      <c r="F460" s="266" t="s">
        <v>103</v>
      </c>
      <c r="G460" s="262">
        <v>6.3</v>
      </c>
      <c r="H460" s="262">
        <v>0</v>
      </c>
      <c r="I460" s="263">
        <v>0</v>
      </c>
      <c r="J460" s="264">
        <f t="shared" si="558"/>
        <v>0</v>
      </c>
      <c r="K460" s="264">
        <f t="shared" si="559"/>
        <v>0</v>
      </c>
      <c r="L460" s="264">
        <f t="shared" si="560"/>
        <v>0</v>
      </c>
      <c r="M460" s="265">
        <f t="shared" si="561"/>
        <v>0</v>
      </c>
      <c r="N460" s="226"/>
      <c r="O460" s="205"/>
      <c r="P460" s="205"/>
      <c r="S460" s="241"/>
    </row>
    <row r="461" spans="1:19" ht="25.15" customHeight="1" x14ac:dyDescent="0.2">
      <c r="A461" s="1"/>
      <c r="B461" s="199"/>
      <c r="C461" s="198"/>
      <c r="D461" s="269" t="s">
        <v>1291</v>
      </c>
      <c r="E461" s="267" t="s">
        <v>988</v>
      </c>
      <c r="F461" s="266" t="s">
        <v>105</v>
      </c>
      <c r="G461" s="262">
        <v>2</v>
      </c>
      <c r="H461" s="262">
        <v>0</v>
      </c>
      <c r="I461" s="263">
        <v>0</v>
      </c>
      <c r="J461" s="264">
        <f t="shared" ref="J461:J462" si="562">TRUNC(SUM(H461:I461),2)</f>
        <v>0</v>
      </c>
      <c r="K461" s="264">
        <f t="shared" ref="K461:K462" si="563">TRUNC(G461*H461,2)</f>
        <v>0</v>
      </c>
      <c r="L461" s="264">
        <f t="shared" ref="L461:L462" si="564">TRUNC(G461*I461,2)</f>
        <v>0</v>
      </c>
      <c r="M461" s="265">
        <f t="shared" ref="M461:M462" si="565">TRUNC(SUM(K461,L461),2)</f>
        <v>0</v>
      </c>
      <c r="N461" s="226"/>
      <c r="O461" s="205"/>
      <c r="P461" s="205"/>
      <c r="S461" s="241"/>
    </row>
    <row r="462" spans="1:19" ht="25.15" customHeight="1" x14ac:dyDescent="0.2">
      <c r="A462" s="1"/>
      <c r="B462" s="199"/>
      <c r="C462" s="198"/>
      <c r="D462" s="269" t="s">
        <v>1292</v>
      </c>
      <c r="E462" s="267" t="s">
        <v>989</v>
      </c>
      <c r="F462" s="266" t="s">
        <v>105</v>
      </c>
      <c r="G462" s="262">
        <v>2</v>
      </c>
      <c r="H462" s="262">
        <v>0</v>
      </c>
      <c r="I462" s="263">
        <v>0</v>
      </c>
      <c r="J462" s="264">
        <f t="shared" si="562"/>
        <v>0</v>
      </c>
      <c r="K462" s="264">
        <f t="shared" si="563"/>
        <v>0</v>
      </c>
      <c r="L462" s="264">
        <f t="shared" si="564"/>
        <v>0</v>
      </c>
      <c r="M462" s="265">
        <f t="shared" si="565"/>
        <v>0</v>
      </c>
      <c r="N462" s="226"/>
      <c r="O462" s="205"/>
      <c r="P462" s="205"/>
      <c r="S462" s="241"/>
    </row>
    <row r="463" spans="1:19" ht="25.15" customHeight="1" x14ac:dyDescent="0.2">
      <c r="A463" s="1"/>
      <c r="B463" s="199"/>
      <c r="C463" s="198"/>
      <c r="D463" s="269" t="s">
        <v>1293</v>
      </c>
      <c r="E463" s="267" t="s">
        <v>990</v>
      </c>
      <c r="F463" s="266" t="s">
        <v>105</v>
      </c>
      <c r="G463" s="262">
        <v>2</v>
      </c>
      <c r="H463" s="262">
        <v>0</v>
      </c>
      <c r="I463" s="263">
        <v>0</v>
      </c>
      <c r="J463" s="264">
        <f t="shared" ref="J463" si="566">TRUNC(SUM(H463:I463),2)</f>
        <v>0</v>
      </c>
      <c r="K463" s="264">
        <f t="shared" ref="K463" si="567">TRUNC(G463*H463,2)</f>
        <v>0</v>
      </c>
      <c r="L463" s="264">
        <f t="shared" ref="L463" si="568">TRUNC(G463*I463,2)</f>
        <v>0</v>
      </c>
      <c r="M463" s="265">
        <f t="shared" ref="M463" si="569">TRUNC(SUM(K463,L463),2)</f>
        <v>0</v>
      </c>
      <c r="N463" s="226"/>
      <c r="O463" s="205"/>
      <c r="P463" s="205"/>
      <c r="S463" s="241"/>
    </row>
    <row r="464" spans="1:19" x14ac:dyDescent="0.2">
      <c r="B464" s="252"/>
      <c r="C464" s="252"/>
      <c r="D464" s="260" t="s">
        <v>1294</v>
      </c>
      <c r="E464" s="252" t="s">
        <v>525</v>
      </c>
      <c r="F464" s="276"/>
      <c r="G464" s="253"/>
      <c r="H464" s="284"/>
      <c r="I464" s="284"/>
      <c r="J464" s="276"/>
      <c r="K464" s="276"/>
      <c r="L464" s="276"/>
      <c r="M464" s="286">
        <f>TRUNC(SUM(M465),2)</f>
        <v>0</v>
      </c>
      <c r="N464" s="229"/>
      <c r="S464" s="241"/>
    </row>
    <row r="465" spans="1:19" ht="25.15" customHeight="1" x14ac:dyDescent="0.2">
      <c r="A465" s="1"/>
      <c r="B465" s="199"/>
      <c r="C465" s="198"/>
      <c r="D465" s="269" t="s">
        <v>1295</v>
      </c>
      <c r="E465" s="267" t="s">
        <v>526</v>
      </c>
      <c r="F465" s="266" t="s">
        <v>105</v>
      </c>
      <c r="G465" s="262">
        <v>2</v>
      </c>
      <c r="H465" s="262">
        <v>0</v>
      </c>
      <c r="I465" s="263">
        <v>0</v>
      </c>
      <c r="J465" s="264">
        <f t="shared" ref="J465" si="570">TRUNC(SUM(H465:I465),2)</f>
        <v>0</v>
      </c>
      <c r="K465" s="264">
        <f t="shared" ref="K465" si="571">TRUNC(G465*H465,2)</f>
        <v>0</v>
      </c>
      <c r="L465" s="264">
        <f t="shared" ref="L465" si="572">TRUNC(G465*I465,2)</f>
        <v>0</v>
      </c>
      <c r="M465" s="265">
        <f t="shared" ref="M465" si="573">TRUNC(SUM(K465,L465),2)</f>
        <v>0</v>
      </c>
      <c r="N465" s="226"/>
      <c r="O465" s="205"/>
      <c r="P465" s="205"/>
      <c r="S465" s="241"/>
    </row>
    <row r="466" spans="1:19" x14ac:dyDescent="0.2">
      <c r="B466" s="252"/>
      <c r="C466" s="252"/>
      <c r="D466" s="260" t="s">
        <v>1296</v>
      </c>
      <c r="E466" s="252" t="s">
        <v>527</v>
      </c>
      <c r="F466" s="276"/>
      <c r="G466" s="253"/>
      <c r="H466" s="284"/>
      <c r="I466" s="284"/>
      <c r="J466" s="276"/>
      <c r="K466" s="276"/>
      <c r="L466" s="276"/>
      <c r="M466" s="286">
        <f>TRUNC(SUM(M467),2)</f>
        <v>0</v>
      </c>
      <c r="N466" s="229"/>
      <c r="S466" s="241"/>
    </row>
    <row r="467" spans="1:19" ht="25.15" customHeight="1" x14ac:dyDescent="0.2">
      <c r="A467" s="1"/>
      <c r="B467" s="199"/>
      <c r="C467" s="198"/>
      <c r="D467" s="269" t="s">
        <v>1295</v>
      </c>
      <c r="E467" s="267" t="s">
        <v>991</v>
      </c>
      <c r="F467" s="266" t="s">
        <v>105</v>
      </c>
      <c r="G467" s="262">
        <v>1</v>
      </c>
      <c r="H467" s="262">
        <v>0</v>
      </c>
      <c r="I467" s="263">
        <v>0</v>
      </c>
      <c r="J467" s="264">
        <f t="shared" ref="J467" si="574">TRUNC(SUM(H467:I467),2)</f>
        <v>0</v>
      </c>
      <c r="K467" s="264">
        <f t="shared" ref="K467" si="575">TRUNC(G467*H467,2)</f>
        <v>0</v>
      </c>
      <c r="L467" s="264">
        <f t="shared" ref="L467" si="576">TRUNC(G467*I467,2)</f>
        <v>0</v>
      </c>
      <c r="M467" s="265">
        <f t="shared" ref="M467" si="577">TRUNC(SUM(K467,L467),2)</f>
        <v>0</v>
      </c>
      <c r="N467" s="226"/>
      <c r="O467" s="205"/>
      <c r="P467" s="205"/>
      <c r="S467" s="241"/>
    </row>
    <row r="468" spans="1:19" x14ac:dyDescent="0.2">
      <c r="B468" s="252"/>
      <c r="C468" s="252"/>
      <c r="D468" s="260" t="s">
        <v>1297</v>
      </c>
      <c r="E468" s="252" t="s">
        <v>126</v>
      </c>
      <c r="F468" s="276"/>
      <c r="G468" s="253"/>
      <c r="H468" s="284"/>
      <c r="I468" s="284"/>
      <c r="J468" s="276"/>
      <c r="K468" s="276"/>
      <c r="L468" s="276"/>
      <c r="M468" s="286">
        <f>SUM(M469,M471,M475)</f>
        <v>0</v>
      </c>
      <c r="N468" s="229"/>
      <c r="S468" s="241"/>
    </row>
    <row r="469" spans="1:19" x14ac:dyDescent="0.2">
      <c r="B469" s="252"/>
      <c r="C469" s="252"/>
      <c r="D469" s="260" t="s">
        <v>1298</v>
      </c>
      <c r="E469" s="252" t="s">
        <v>528</v>
      </c>
      <c r="F469" s="276"/>
      <c r="G469" s="253"/>
      <c r="H469" s="284"/>
      <c r="I469" s="284"/>
      <c r="J469" s="276"/>
      <c r="K469" s="276"/>
      <c r="L469" s="276"/>
      <c r="M469" s="286">
        <f>TRUNC(SUM(M470:M470),2)</f>
        <v>0</v>
      </c>
      <c r="N469" s="229"/>
      <c r="S469" s="241"/>
    </row>
    <row r="470" spans="1:19" x14ac:dyDescent="0.2">
      <c r="A470" s="1"/>
      <c r="B470" s="199"/>
      <c r="C470" s="198"/>
      <c r="D470" s="269" t="s">
        <v>1299</v>
      </c>
      <c r="E470" s="267" t="s">
        <v>529</v>
      </c>
      <c r="F470" s="266" t="s">
        <v>105</v>
      </c>
      <c r="G470" s="262">
        <v>1</v>
      </c>
      <c r="H470" s="262">
        <v>0</v>
      </c>
      <c r="I470" s="263">
        <v>0</v>
      </c>
      <c r="J470" s="264">
        <f t="shared" ref="J470" si="578">TRUNC(SUM(H470:I470),2)</f>
        <v>0</v>
      </c>
      <c r="K470" s="264">
        <f t="shared" ref="K470" si="579">TRUNC(G470*H470,2)</f>
        <v>0</v>
      </c>
      <c r="L470" s="264">
        <f t="shared" ref="L470" si="580">TRUNC(G470*I470,2)</f>
        <v>0</v>
      </c>
      <c r="M470" s="265">
        <f t="shared" ref="M470" si="581">TRUNC(SUM(K470,L470),2)</f>
        <v>0</v>
      </c>
      <c r="N470" s="226"/>
      <c r="O470" s="205"/>
      <c r="P470" s="205"/>
      <c r="S470" s="241"/>
    </row>
    <row r="471" spans="1:19" x14ac:dyDescent="0.2">
      <c r="B471" s="252"/>
      <c r="C471" s="252"/>
      <c r="D471" s="260" t="s">
        <v>1300</v>
      </c>
      <c r="E471" s="252" t="s">
        <v>522</v>
      </c>
      <c r="F471" s="276"/>
      <c r="G471" s="253"/>
      <c r="H471" s="284"/>
      <c r="I471" s="284"/>
      <c r="J471" s="276"/>
      <c r="K471" s="276"/>
      <c r="L471" s="276"/>
      <c r="M471" s="286">
        <f>TRUNC(SUM(M472:M474),2)</f>
        <v>0</v>
      </c>
      <c r="N471" s="229"/>
      <c r="S471" s="241"/>
    </row>
    <row r="472" spans="1:19" ht="9.6" customHeight="1" x14ac:dyDescent="0.2">
      <c r="A472" s="1"/>
      <c r="B472" s="199"/>
      <c r="C472" s="198"/>
      <c r="D472" s="269" t="s">
        <v>1301</v>
      </c>
      <c r="E472" s="267" t="s">
        <v>530</v>
      </c>
      <c r="F472" s="266" t="s">
        <v>105</v>
      </c>
      <c r="G472" s="262">
        <v>1</v>
      </c>
      <c r="H472" s="262">
        <v>0</v>
      </c>
      <c r="I472" s="263">
        <v>0</v>
      </c>
      <c r="J472" s="264">
        <f t="shared" ref="J472:J473" si="582">TRUNC(SUM(H472:I472),2)</f>
        <v>0</v>
      </c>
      <c r="K472" s="264">
        <f t="shared" ref="K472:K474" si="583">TRUNC(G472*H472,2)</f>
        <v>0</v>
      </c>
      <c r="L472" s="264">
        <f t="shared" ref="L472:L474" si="584">TRUNC(G472*I472,2)</f>
        <v>0</v>
      </c>
      <c r="M472" s="265">
        <f t="shared" ref="M472:M474" si="585">TRUNC(SUM(K472,L472),2)</f>
        <v>0</v>
      </c>
      <c r="N472" s="226"/>
      <c r="O472" s="205"/>
      <c r="P472" s="205"/>
      <c r="S472" s="241"/>
    </row>
    <row r="473" spans="1:19" x14ac:dyDescent="0.2">
      <c r="A473" s="1"/>
      <c r="B473" s="199"/>
      <c r="C473" s="198"/>
      <c r="D473" s="269" t="s">
        <v>1302</v>
      </c>
      <c r="E473" s="267" t="s">
        <v>531</v>
      </c>
      <c r="F473" s="266" t="s">
        <v>105</v>
      </c>
      <c r="G473" s="262">
        <v>1</v>
      </c>
      <c r="H473" s="262">
        <v>0</v>
      </c>
      <c r="I473" s="263">
        <v>0</v>
      </c>
      <c r="J473" s="264">
        <f t="shared" si="582"/>
        <v>0</v>
      </c>
      <c r="K473" s="264">
        <f t="shared" si="583"/>
        <v>0</v>
      </c>
      <c r="L473" s="264">
        <f t="shared" si="584"/>
        <v>0</v>
      </c>
      <c r="M473" s="265">
        <f t="shared" si="585"/>
        <v>0</v>
      </c>
      <c r="N473" s="226"/>
      <c r="O473" s="205"/>
      <c r="P473" s="205"/>
      <c r="S473" s="241"/>
    </row>
    <row r="474" spans="1:19" ht="9.6" customHeight="1" x14ac:dyDescent="0.2">
      <c r="A474" s="1"/>
      <c r="B474" s="199"/>
      <c r="C474" s="198"/>
      <c r="D474" s="269" t="s">
        <v>1303</v>
      </c>
      <c r="E474" s="267" t="s">
        <v>532</v>
      </c>
      <c r="F474" s="266" t="s">
        <v>105</v>
      </c>
      <c r="G474" s="262">
        <v>1</v>
      </c>
      <c r="H474" s="262">
        <v>0</v>
      </c>
      <c r="I474" s="263">
        <v>0</v>
      </c>
      <c r="J474" s="264">
        <f t="shared" ref="J474" si="586">TRUNC(SUM(H474:I474),2)</f>
        <v>0</v>
      </c>
      <c r="K474" s="264">
        <f t="shared" si="583"/>
        <v>0</v>
      </c>
      <c r="L474" s="264">
        <f t="shared" si="584"/>
        <v>0</v>
      </c>
      <c r="M474" s="265">
        <f t="shared" si="585"/>
        <v>0</v>
      </c>
      <c r="N474" s="226"/>
      <c r="O474" s="205"/>
      <c r="P474" s="205"/>
      <c r="S474" s="241"/>
    </row>
    <row r="475" spans="1:19" x14ac:dyDescent="0.2">
      <c r="B475" s="252"/>
      <c r="C475" s="252"/>
      <c r="D475" s="260" t="s">
        <v>1304</v>
      </c>
      <c r="E475" s="252" t="s">
        <v>533</v>
      </c>
      <c r="F475" s="276"/>
      <c r="G475" s="253"/>
      <c r="H475" s="284"/>
      <c r="I475" s="284"/>
      <c r="J475" s="276"/>
      <c r="K475" s="276"/>
      <c r="L475" s="276"/>
      <c r="M475" s="286">
        <f>TRUNC(SUM(M476:M487),2)</f>
        <v>0</v>
      </c>
      <c r="N475" s="229"/>
      <c r="S475" s="241"/>
    </row>
    <row r="476" spans="1:19" ht="9.6" customHeight="1" x14ac:dyDescent="0.2">
      <c r="A476" s="1"/>
      <c r="B476" s="199"/>
      <c r="C476" s="198"/>
      <c r="D476" s="269" t="s">
        <v>1305</v>
      </c>
      <c r="E476" s="267" t="s">
        <v>534</v>
      </c>
      <c r="F476" s="266" t="s">
        <v>105</v>
      </c>
      <c r="G476" s="262">
        <v>2</v>
      </c>
      <c r="H476" s="262">
        <v>0</v>
      </c>
      <c r="I476" s="263">
        <v>0</v>
      </c>
      <c r="J476" s="264">
        <f t="shared" ref="J476:J477" si="587">TRUNC(SUM(H476:I476),2)</f>
        <v>0</v>
      </c>
      <c r="K476" s="264">
        <f t="shared" ref="K476:K478" si="588">TRUNC(G476*H476,2)</f>
        <v>0</v>
      </c>
      <c r="L476" s="264">
        <f t="shared" ref="L476:L478" si="589">TRUNC(G476*I476,2)</f>
        <v>0</v>
      </c>
      <c r="M476" s="265">
        <f t="shared" ref="M476:M478" si="590">TRUNC(SUM(K476,L476),2)</f>
        <v>0</v>
      </c>
      <c r="N476" s="226"/>
      <c r="O476" s="205"/>
      <c r="P476" s="205"/>
      <c r="S476" s="241"/>
    </row>
    <row r="477" spans="1:19" ht="22.5" x14ac:dyDescent="0.2">
      <c r="A477" s="1"/>
      <c r="B477" s="199"/>
      <c r="C477" s="198"/>
      <c r="D477" s="269" t="s">
        <v>1306</v>
      </c>
      <c r="E477" s="267" t="s">
        <v>992</v>
      </c>
      <c r="F477" s="266" t="s">
        <v>105</v>
      </c>
      <c r="G477" s="262">
        <v>1</v>
      </c>
      <c r="H477" s="262">
        <v>0</v>
      </c>
      <c r="I477" s="263">
        <v>0</v>
      </c>
      <c r="J477" s="264">
        <f t="shared" si="587"/>
        <v>0</v>
      </c>
      <c r="K477" s="264">
        <f t="shared" si="588"/>
        <v>0</v>
      </c>
      <c r="L477" s="264">
        <f t="shared" si="589"/>
        <v>0</v>
      </c>
      <c r="M477" s="265">
        <f t="shared" si="590"/>
        <v>0</v>
      </c>
      <c r="N477" s="226"/>
      <c r="O477" s="205"/>
      <c r="P477" s="205"/>
      <c r="S477" s="241"/>
    </row>
    <row r="478" spans="1:19" ht="9.6" customHeight="1" x14ac:dyDescent="0.2">
      <c r="A478" s="1"/>
      <c r="B478" s="199"/>
      <c r="C478" s="198"/>
      <c r="D478" s="269" t="s">
        <v>1307</v>
      </c>
      <c r="E478" s="267" t="s">
        <v>993</v>
      </c>
      <c r="F478" s="266" t="s">
        <v>105</v>
      </c>
      <c r="G478" s="262">
        <v>1</v>
      </c>
      <c r="H478" s="262">
        <v>0</v>
      </c>
      <c r="I478" s="263">
        <v>0</v>
      </c>
      <c r="J478" s="264">
        <f t="shared" ref="J478" si="591">TRUNC(SUM(H478:I478),2)</f>
        <v>0</v>
      </c>
      <c r="K478" s="264">
        <f t="shared" si="588"/>
        <v>0</v>
      </c>
      <c r="L478" s="264">
        <f t="shared" si="589"/>
        <v>0</v>
      </c>
      <c r="M478" s="265">
        <f t="shared" si="590"/>
        <v>0</v>
      </c>
      <c r="N478" s="226"/>
      <c r="O478" s="205"/>
      <c r="P478" s="205"/>
      <c r="S478" s="241"/>
    </row>
    <row r="479" spans="1:19" ht="9.6" customHeight="1" x14ac:dyDescent="0.2">
      <c r="A479" s="1"/>
      <c r="B479" s="199"/>
      <c r="C479" s="198"/>
      <c r="D479" s="269" t="s">
        <v>1308</v>
      </c>
      <c r="E479" s="267" t="s">
        <v>994</v>
      </c>
      <c r="F479" s="266" t="s">
        <v>105</v>
      </c>
      <c r="G479" s="262">
        <v>2</v>
      </c>
      <c r="H479" s="262">
        <v>0</v>
      </c>
      <c r="I479" s="263">
        <v>0</v>
      </c>
      <c r="J479" s="264">
        <f t="shared" ref="J479:J480" si="592">TRUNC(SUM(H479:I479),2)</f>
        <v>0</v>
      </c>
      <c r="K479" s="264">
        <f t="shared" ref="K479:K484" si="593">TRUNC(G479*H479,2)</f>
        <v>0</v>
      </c>
      <c r="L479" s="264">
        <f t="shared" ref="L479:L484" si="594">TRUNC(G479*I479,2)</f>
        <v>0</v>
      </c>
      <c r="M479" s="265">
        <f t="shared" ref="M479:M484" si="595">TRUNC(SUM(K479,L479),2)</f>
        <v>0</v>
      </c>
      <c r="N479" s="226"/>
      <c r="O479" s="205"/>
      <c r="P479" s="205"/>
      <c r="S479" s="241"/>
    </row>
    <row r="480" spans="1:19" ht="22.5" x14ac:dyDescent="0.2">
      <c r="A480" s="1"/>
      <c r="B480" s="199"/>
      <c r="C480" s="198"/>
      <c r="D480" s="269" t="s">
        <v>1309</v>
      </c>
      <c r="E480" s="267" t="s">
        <v>858</v>
      </c>
      <c r="F480" s="266" t="s">
        <v>105</v>
      </c>
      <c r="G480" s="262">
        <v>1</v>
      </c>
      <c r="H480" s="262">
        <v>0</v>
      </c>
      <c r="I480" s="263">
        <v>0</v>
      </c>
      <c r="J480" s="264">
        <f t="shared" si="592"/>
        <v>0</v>
      </c>
      <c r="K480" s="264">
        <f t="shared" si="593"/>
        <v>0</v>
      </c>
      <c r="L480" s="264">
        <f t="shared" si="594"/>
        <v>0</v>
      </c>
      <c r="M480" s="265">
        <f t="shared" si="595"/>
        <v>0</v>
      </c>
      <c r="N480" s="226"/>
      <c r="O480" s="205"/>
      <c r="P480" s="205"/>
      <c r="S480" s="241"/>
    </row>
    <row r="481" spans="1:19" ht="9.6" customHeight="1" x14ac:dyDescent="0.2">
      <c r="A481" s="1"/>
      <c r="B481" s="199"/>
      <c r="C481" s="198"/>
      <c r="D481" s="269" t="s">
        <v>1310</v>
      </c>
      <c r="E481" s="267" t="s">
        <v>995</v>
      </c>
      <c r="F481" s="266" t="s">
        <v>105</v>
      </c>
      <c r="G481" s="262">
        <v>1</v>
      </c>
      <c r="H481" s="262">
        <v>0</v>
      </c>
      <c r="I481" s="263">
        <v>0</v>
      </c>
      <c r="J481" s="264">
        <f t="shared" ref="J481" si="596">TRUNC(SUM(H481:I481),2)</f>
        <v>0</v>
      </c>
      <c r="K481" s="264">
        <f t="shared" si="593"/>
        <v>0</v>
      </c>
      <c r="L481" s="264">
        <f t="shared" si="594"/>
        <v>0</v>
      </c>
      <c r="M481" s="265">
        <f t="shared" si="595"/>
        <v>0</v>
      </c>
      <c r="N481" s="226"/>
      <c r="O481" s="205"/>
      <c r="P481" s="205"/>
      <c r="S481" s="241"/>
    </row>
    <row r="482" spans="1:19" ht="9.6" customHeight="1" x14ac:dyDescent="0.2">
      <c r="A482" s="1"/>
      <c r="B482" s="199"/>
      <c r="C482" s="198"/>
      <c r="D482" s="269" t="s">
        <v>1311</v>
      </c>
      <c r="E482" s="267" t="s">
        <v>535</v>
      </c>
      <c r="F482" s="266" t="s">
        <v>105</v>
      </c>
      <c r="G482" s="262">
        <v>1</v>
      </c>
      <c r="H482" s="262">
        <v>0</v>
      </c>
      <c r="I482" s="263">
        <v>0</v>
      </c>
      <c r="J482" s="264">
        <f t="shared" ref="J482:J483" si="597">TRUNC(SUM(H482:I482),2)</f>
        <v>0</v>
      </c>
      <c r="K482" s="264">
        <f t="shared" si="593"/>
        <v>0</v>
      </c>
      <c r="L482" s="264">
        <f t="shared" si="594"/>
        <v>0</v>
      </c>
      <c r="M482" s="265">
        <f t="shared" si="595"/>
        <v>0</v>
      </c>
      <c r="N482" s="226"/>
      <c r="O482" s="205"/>
      <c r="P482" s="205"/>
      <c r="S482" s="241"/>
    </row>
    <row r="483" spans="1:19" ht="22.5" x14ac:dyDescent="0.2">
      <c r="A483" s="1"/>
      <c r="B483" s="199"/>
      <c r="C483" s="198"/>
      <c r="D483" s="269" t="s">
        <v>1312</v>
      </c>
      <c r="E483" s="267" t="s">
        <v>996</v>
      </c>
      <c r="F483" s="266" t="s">
        <v>105</v>
      </c>
      <c r="G483" s="262">
        <v>5</v>
      </c>
      <c r="H483" s="262">
        <v>0</v>
      </c>
      <c r="I483" s="263">
        <v>0</v>
      </c>
      <c r="J483" s="264">
        <f t="shared" si="597"/>
        <v>0</v>
      </c>
      <c r="K483" s="264">
        <f t="shared" si="593"/>
        <v>0</v>
      </c>
      <c r="L483" s="264">
        <f t="shared" si="594"/>
        <v>0</v>
      </c>
      <c r="M483" s="265">
        <f t="shared" si="595"/>
        <v>0</v>
      </c>
      <c r="N483" s="226"/>
      <c r="O483" s="205"/>
      <c r="P483" s="205"/>
      <c r="S483" s="241"/>
    </row>
    <row r="484" spans="1:19" ht="9.6" customHeight="1" x14ac:dyDescent="0.2">
      <c r="A484" s="1"/>
      <c r="B484" s="199"/>
      <c r="C484" s="198"/>
      <c r="D484" s="269" t="s">
        <v>1313</v>
      </c>
      <c r="E484" s="267" t="s">
        <v>997</v>
      </c>
      <c r="F484" s="266" t="s">
        <v>103</v>
      </c>
      <c r="G484" s="262">
        <v>11.1</v>
      </c>
      <c r="H484" s="262">
        <v>0</v>
      </c>
      <c r="I484" s="263">
        <v>0</v>
      </c>
      <c r="J484" s="264">
        <f t="shared" ref="J484" si="598">TRUNC(SUM(H484:I484),2)</f>
        <v>0</v>
      </c>
      <c r="K484" s="264">
        <f t="shared" si="593"/>
        <v>0</v>
      </c>
      <c r="L484" s="264">
        <f t="shared" si="594"/>
        <v>0</v>
      </c>
      <c r="M484" s="265">
        <f t="shared" si="595"/>
        <v>0</v>
      </c>
      <c r="N484" s="226"/>
      <c r="O484" s="205"/>
      <c r="P484" s="205"/>
      <c r="S484" s="241"/>
    </row>
    <row r="485" spans="1:19" ht="9.6" customHeight="1" x14ac:dyDescent="0.2">
      <c r="A485" s="1"/>
      <c r="B485" s="199"/>
      <c r="C485" s="198"/>
      <c r="D485" s="269" t="s">
        <v>1314</v>
      </c>
      <c r="E485" s="267" t="s">
        <v>998</v>
      </c>
      <c r="F485" s="266" t="s">
        <v>103</v>
      </c>
      <c r="G485" s="262">
        <v>1.1000000000000001</v>
      </c>
      <c r="H485" s="262">
        <v>0</v>
      </c>
      <c r="I485" s="263">
        <v>0</v>
      </c>
      <c r="J485" s="264">
        <f t="shared" ref="J485:J486" si="599">TRUNC(SUM(H485:I485),2)</f>
        <v>0</v>
      </c>
      <c r="K485" s="264">
        <f t="shared" ref="K485:K487" si="600">TRUNC(G485*H485,2)</f>
        <v>0</v>
      </c>
      <c r="L485" s="264">
        <f t="shared" ref="L485:L487" si="601">TRUNC(G485*I485,2)</f>
        <v>0</v>
      </c>
      <c r="M485" s="265">
        <f t="shared" ref="M485:M487" si="602">TRUNC(SUM(K485,L485),2)</f>
        <v>0</v>
      </c>
      <c r="N485" s="226"/>
      <c r="O485" s="205"/>
      <c r="P485" s="205"/>
      <c r="S485" s="241"/>
    </row>
    <row r="486" spans="1:19" ht="22.5" x14ac:dyDescent="0.2">
      <c r="A486" s="1"/>
      <c r="B486" s="199"/>
      <c r="C486" s="198"/>
      <c r="D486" s="269" t="s">
        <v>1315</v>
      </c>
      <c r="E486" s="267" t="s">
        <v>857</v>
      </c>
      <c r="F486" s="266" t="s">
        <v>103</v>
      </c>
      <c r="G486" s="262">
        <v>0.9</v>
      </c>
      <c r="H486" s="262">
        <v>0</v>
      </c>
      <c r="I486" s="263">
        <v>0</v>
      </c>
      <c r="J486" s="264">
        <f t="shared" si="599"/>
        <v>0</v>
      </c>
      <c r="K486" s="264">
        <f t="shared" si="600"/>
        <v>0</v>
      </c>
      <c r="L486" s="264">
        <f t="shared" si="601"/>
        <v>0</v>
      </c>
      <c r="M486" s="265">
        <f t="shared" si="602"/>
        <v>0</v>
      </c>
      <c r="N486" s="226"/>
      <c r="O486" s="205"/>
      <c r="P486" s="205"/>
      <c r="S486" s="241"/>
    </row>
    <row r="487" spans="1:19" ht="9.6" customHeight="1" x14ac:dyDescent="0.2">
      <c r="A487" s="1"/>
      <c r="B487" s="199"/>
      <c r="C487" s="198"/>
      <c r="D487" s="269" t="s">
        <v>1316</v>
      </c>
      <c r="E487" s="267" t="s">
        <v>536</v>
      </c>
      <c r="F487" s="266" t="s">
        <v>105</v>
      </c>
      <c r="G487" s="262">
        <v>1</v>
      </c>
      <c r="H487" s="262">
        <v>0</v>
      </c>
      <c r="I487" s="263">
        <v>0</v>
      </c>
      <c r="J487" s="264">
        <f t="shared" ref="J487" si="603">TRUNC(SUM(H487:I487),2)</f>
        <v>0</v>
      </c>
      <c r="K487" s="264">
        <f t="shared" si="600"/>
        <v>0</v>
      </c>
      <c r="L487" s="264">
        <f t="shared" si="601"/>
        <v>0</v>
      </c>
      <c r="M487" s="265">
        <f t="shared" si="602"/>
        <v>0</v>
      </c>
      <c r="N487" s="226"/>
      <c r="O487" s="205"/>
      <c r="P487" s="205"/>
      <c r="S487" s="241"/>
    </row>
    <row r="488" spans="1:19" x14ac:dyDescent="0.2">
      <c r="B488" s="252"/>
      <c r="C488" s="252"/>
      <c r="D488" s="260" t="s">
        <v>1317</v>
      </c>
      <c r="E488" s="252" t="s">
        <v>537</v>
      </c>
      <c r="F488" s="276"/>
      <c r="G488" s="253"/>
      <c r="H488" s="284"/>
      <c r="I488" s="284"/>
      <c r="J488" s="276"/>
      <c r="K488" s="276"/>
      <c r="L488" s="276"/>
      <c r="M488" s="286">
        <f>SUM(M489)</f>
        <v>0</v>
      </c>
      <c r="N488" s="229"/>
      <c r="S488" s="241"/>
    </row>
    <row r="489" spans="1:19" x14ac:dyDescent="0.2">
      <c r="B489" s="252"/>
      <c r="C489" s="252"/>
      <c r="D489" s="260" t="s">
        <v>1318</v>
      </c>
      <c r="E489" s="252" t="s">
        <v>533</v>
      </c>
      <c r="F489" s="276"/>
      <c r="G489" s="253"/>
      <c r="H489" s="284"/>
      <c r="I489" s="284"/>
      <c r="J489" s="276"/>
      <c r="K489" s="276"/>
      <c r="L489" s="276"/>
      <c r="M489" s="286">
        <f>TRUNC(SUM(M490:M495),2)</f>
        <v>0</v>
      </c>
      <c r="N489" s="229"/>
      <c r="S489" s="241"/>
    </row>
    <row r="490" spans="1:19" ht="22.5" x14ac:dyDescent="0.2">
      <c r="A490" s="1"/>
      <c r="B490" s="199"/>
      <c r="C490" s="198"/>
      <c r="D490" s="269" t="s">
        <v>1319</v>
      </c>
      <c r="E490" s="267" t="s">
        <v>999</v>
      </c>
      <c r="F490" s="266" t="s">
        <v>105</v>
      </c>
      <c r="G490" s="262">
        <v>1</v>
      </c>
      <c r="H490" s="262">
        <v>0</v>
      </c>
      <c r="I490" s="263">
        <v>0</v>
      </c>
      <c r="J490" s="264">
        <f t="shared" ref="J490" si="604">TRUNC(SUM(H490:I490),2)</f>
        <v>0</v>
      </c>
      <c r="K490" s="264">
        <f t="shared" ref="K490" si="605">TRUNC(G490*H490,2)</f>
        <v>0</v>
      </c>
      <c r="L490" s="264">
        <f t="shared" ref="L490" si="606">TRUNC(G490*I490,2)</f>
        <v>0</v>
      </c>
      <c r="M490" s="265">
        <f t="shared" ref="M490" si="607">TRUNC(SUM(K490,L490),2)</f>
        <v>0</v>
      </c>
      <c r="N490" s="226"/>
      <c r="O490" s="205"/>
      <c r="P490" s="205"/>
      <c r="S490" s="241"/>
    </row>
    <row r="491" spans="1:19" ht="22.5" x14ac:dyDescent="0.2">
      <c r="A491" s="1"/>
      <c r="B491" s="199"/>
      <c r="C491" s="198"/>
      <c r="D491" s="269" t="s">
        <v>1320</v>
      </c>
      <c r="E491" s="267" t="s">
        <v>1000</v>
      </c>
      <c r="F491" s="266" t="s">
        <v>105</v>
      </c>
      <c r="G491" s="262">
        <v>2</v>
      </c>
      <c r="H491" s="262">
        <v>0</v>
      </c>
      <c r="I491" s="263">
        <v>0</v>
      </c>
      <c r="J491" s="264">
        <f t="shared" ref="J491:J492" si="608">TRUNC(SUM(H491:I491),2)</f>
        <v>0</v>
      </c>
      <c r="K491" s="264">
        <f t="shared" ref="K491:K492" si="609">TRUNC(G491*H491,2)</f>
        <v>0</v>
      </c>
      <c r="L491" s="264">
        <f t="shared" ref="L491:L492" si="610">TRUNC(G491*I491,2)</f>
        <v>0</v>
      </c>
      <c r="M491" s="265">
        <f t="shared" ref="M491:M492" si="611">TRUNC(SUM(K491,L491),2)</f>
        <v>0</v>
      </c>
      <c r="N491" s="226"/>
      <c r="O491" s="205"/>
      <c r="P491" s="205"/>
      <c r="S491" s="241"/>
    </row>
    <row r="492" spans="1:19" ht="22.5" x14ac:dyDescent="0.2">
      <c r="A492" s="1"/>
      <c r="B492" s="199"/>
      <c r="C492" s="198"/>
      <c r="D492" s="269" t="s">
        <v>1321</v>
      </c>
      <c r="E492" s="267" t="s">
        <v>1001</v>
      </c>
      <c r="F492" s="266" t="s">
        <v>105</v>
      </c>
      <c r="G492" s="262">
        <v>1</v>
      </c>
      <c r="H492" s="262">
        <v>0</v>
      </c>
      <c r="I492" s="263">
        <v>0</v>
      </c>
      <c r="J492" s="264">
        <f t="shared" si="608"/>
        <v>0</v>
      </c>
      <c r="K492" s="264">
        <f t="shared" si="609"/>
        <v>0</v>
      </c>
      <c r="L492" s="264">
        <f t="shared" si="610"/>
        <v>0</v>
      </c>
      <c r="M492" s="265">
        <f t="shared" si="611"/>
        <v>0</v>
      </c>
      <c r="N492" s="226"/>
      <c r="O492" s="205"/>
      <c r="P492" s="205"/>
      <c r="S492" s="241"/>
    </row>
    <row r="493" spans="1:19" ht="22.5" x14ac:dyDescent="0.2">
      <c r="A493" s="1"/>
      <c r="B493" s="199"/>
      <c r="C493" s="198"/>
      <c r="D493" s="269" t="s">
        <v>1322</v>
      </c>
      <c r="E493" s="267" t="s">
        <v>1002</v>
      </c>
      <c r="F493" s="266" t="s">
        <v>105</v>
      </c>
      <c r="G493" s="262">
        <v>1</v>
      </c>
      <c r="H493" s="262">
        <v>0</v>
      </c>
      <c r="I493" s="263">
        <v>0</v>
      </c>
      <c r="J493" s="264">
        <f t="shared" ref="J493:J494" si="612">TRUNC(SUM(H493:I493),2)</f>
        <v>0</v>
      </c>
      <c r="K493" s="264">
        <f t="shared" ref="K493:K494" si="613">TRUNC(G493*H493,2)</f>
        <v>0</v>
      </c>
      <c r="L493" s="264">
        <f t="shared" ref="L493:L494" si="614">TRUNC(G493*I493,2)</f>
        <v>0</v>
      </c>
      <c r="M493" s="265">
        <f t="shared" ref="M493:M494" si="615">TRUNC(SUM(K493,L493),2)</f>
        <v>0</v>
      </c>
      <c r="N493" s="226"/>
      <c r="O493" s="205"/>
      <c r="P493" s="205"/>
      <c r="S493" s="241"/>
    </row>
    <row r="494" spans="1:19" ht="22.5" x14ac:dyDescent="0.2">
      <c r="A494" s="1"/>
      <c r="B494" s="199"/>
      <c r="C494" s="198"/>
      <c r="D494" s="269" t="s">
        <v>1323</v>
      </c>
      <c r="E494" s="267" t="s">
        <v>1003</v>
      </c>
      <c r="F494" s="266" t="s">
        <v>103</v>
      </c>
      <c r="G494" s="262">
        <v>3.3</v>
      </c>
      <c r="H494" s="262">
        <v>0</v>
      </c>
      <c r="I494" s="263">
        <v>0</v>
      </c>
      <c r="J494" s="264">
        <f t="shared" si="612"/>
        <v>0</v>
      </c>
      <c r="K494" s="264">
        <f t="shared" si="613"/>
        <v>0</v>
      </c>
      <c r="L494" s="264">
        <f t="shared" si="614"/>
        <v>0</v>
      </c>
      <c r="M494" s="265">
        <f t="shared" si="615"/>
        <v>0</v>
      </c>
      <c r="N494" s="226"/>
      <c r="O494" s="205"/>
      <c r="P494" s="205"/>
      <c r="S494" s="241"/>
    </row>
    <row r="495" spans="1:19" ht="22.5" x14ac:dyDescent="0.2">
      <c r="A495" s="1"/>
      <c r="B495" s="199"/>
      <c r="C495" s="198"/>
      <c r="D495" s="269" t="s">
        <v>1324</v>
      </c>
      <c r="E495" s="267" t="s">
        <v>1004</v>
      </c>
      <c r="F495" s="266" t="s">
        <v>105</v>
      </c>
      <c r="G495" s="262">
        <v>1</v>
      </c>
      <c r="H495" s="262">
        <v>0</v>
      </c>
      <c r="I495" s="263">
        <v>0</v>
      </c>
      <c r="J495" s="264">
        <f t="shared" ref="J495" si="616">TRUNC(SUM(H495:I495),2)</f>
        <v>0</v>
      </c>
      <c r="K495" s="264">
        <f t="shared" ref="K495" si="617">TRUNC(G495*H495,2)</f>
        <v>0</v>
      </c>
      <c r="L495" s="264">
        <f t="shared" ref="L495" si="618">TRUNC(G495*I495,2)</f>
        <v>0</v>
      </c>
      <c r="M495" s="265">
        <f t="shared" ref="M495" si="619">TRUNC(SUM(K495,L495),2)</f>
        <v>0</v>
      </c>
      <c r="N495" s="226"/>
      <c r="O495" s="205"/>
      <c r="P495" s="205"/>
      <c r="S495" s="241"/>
    </row>
    <row r="496" spans="1:19" x14ac:dyDescent="0.2">
      <c r="B496" s="255"/>
      <c r="C496" s="12"/>
      <c r="D496" s="261"/>
      <c r="E496" s="256" t="s">
        <v>26</v>
      </c>
      <c r="F496" s="277" t="s">
        <v>22</v>
      </c>
      <c r="G496" s="181"/>
      <c r="H496" s="287"/>
      <c r="I496" s="288"/>
      <c r="J496" s="289"/>
      <c r="K496" s="290">
        <f>SUM(K446:K474)</f>
        <v>0</v>
      </c>
      <c r="L496" s="290">
        <f>SUM(L446:L474)</f>
        <v>0</v>
      </c>
      <c r="M496" s="291"/>
      <c r="N496" s="226"/>
    </row>
    <row r="497" spans="1:19" x14ac:dyDescent="0.2">
      <c r="B497" s="7"/>
      <c r="C497" s="6"/>
      <c r="D497" s="240"/>
      <c r="E497" s="6" t="s">
        <v>22</v>
      </c>
      <c r="F497" s="278" t="s">
        <v>22</v>
      </c>
      <c r="G497" s="8"/>
      <c r="H497" s="292"/>
      <c r="I497" s="293"/>
      <c r="J497" s="294"/>
      <c r="K497" s="294"/>
      <c r="L497" s="295">
        <f>SUM(K496:L496)</f>
        <v>0</v>
      </c>
      <c r="M497" s="296"/>
      <c r="N497" s="226"/>
    </row>
    <row r="498" spans="1:19" x14ac:dyDescent="0.2">
      <c r="B498" s="252"/>
      <c r="C498" s="252"/>
      <c r="D498" s="259" t="s">
        <v>1325</v>
      </c>
      <c r="E498" s="252" t="s">
        <v>33</v>
      </c>
      <c r="F498" s="276"/>
      <c r="G498" s="253"/>
      <c r="H498" s="284"/>
      <c r="I498" s="284"/>
      <c r="J498" s="276"/>
      <c r="K498" s="276"/>
      <c r="L498" s="276"/>
      <c r="M498" s="286">
        <f>SUM(M499,M501,M507,M509,M515,M518,M525,M534,M544)</f>
        <v>0</v>
      </c>
      <c r="N498" s="229"/>
    </row>
    <row r="499" spans="1:19" x14ac:dyDescent="0.2">
      <c r="B499" s="252"/>
      <c r="C499" s="252"/>
      <c r="D499" s="260" t="s">
        <v>1326</v>
      </c>
      <c r="E499" s="252" t="s">
        <v>538</v>
      </c>
      <c r="F499" s="276"/>
      <c r="G499" s="253"/>
      <c r="H499" s="284"/>
      <c r="I499" s="284"/>
      <c r="J499" s="276"/>
      <c r="K499" s="276"/>
      <c r="L499" s="276"/>
      <c r="M499" s="286">
        <f>TRUNC(SUM(M500:M500),2)</f>
        <v>0</v>
      </c>
      <c r="N499" s="229"/>
      <c r="S499" s="241"/>
    </row>
    <row r="500" spans="1:19" ht="45" x14ac:dyDescent="0.2">
      <c r="A500" s="1"/>
      <c r="B500" s="199"/>
      <c r="C500" s="198"/>
      <c r="D500" s="269" t="s">
        <v>1327</v>
      </c>
      <c r="E500" s="267" t="s">
        <v>539</v>
      </c>
      <c r="F500" s="266" t="s">
        <v>105</v>
      </c>
      <c r="G500" s="262">
        <v>1</v>
      </c>
      <c r="H500" s="262">
        <v>0</v>
      </c>
      <c r="I500" s="263">
        <v>0</v>
      </c>
      <c r="J500" s="264">
        <f t="shared" ref="J500" si="620">TRUNC(SUM(H500:I500),2)</f>
        <v>0</v>
      </c>
      <c r="K500" s="264">
        <f t="shared" ref="K500" si="621">TRUNC(G500*H500,2)</f>
        <v>0</v>
      </c>
      <c r="L500" s="264">
        <f t="shared" ref="L500" si="622">TRUNC(G500*I500,2)</f>
        <v>0</v>
      </c>
      <c r="M500" s="265">
        <f t="shared" ref="M500" si="623">TRUNC(SUM(K500,L500),2)</f>
        <v>0</v>
      </c>
      <c r="N500" s="226"/>
      <c r="O500" s="205"/>
      <c r="P500" s="205"/>
      <c r="S500" s="241"/>
    </row>
    <row r="501" spans="1:19" x14ac:dyDescent="0.2">
      <c r="B501" s="252"/>
      <c r="C501" s="252"/>
      <c r="D501" s="260" t="s">
        <v>1328</v>
      </c>
      <c r="E501" s="252" t="s">
        <v>540</v>
      </c>
      <c r="F501" s="276"/>
      <c r="G501" s="253"/>
      <c r="H501" s="284"/>
      <c r="I501" s="284"/>
      <c r="J501" s="276"/>
      <c r="K501" s="276"/>
      <c r="L501" s="276"/>
      <c r="M501" s="286">
        <f>TRUNC(SUM(M502:M506),2)</f>
        <v>0</v>
      </c>
      <c r="N501" s="229"/>
      <c r="S501" s="241"/>
    </row>
    <row r="502" spans="1:19" ht="9.6" customHeight="1" x14ac:dyDescent="0.2">
      <c r="A502" s="1"/>
      <c r="B502" s="199"/>
      <c r="C502" s="198"/>
      <c r="D502" s="269" t="s">
        <v>1329</v>
      </c>
      <c r="E502" s="267" t="s">
        <v>1005</v>
      </c>
      <c r="F502" s="266" t="s">
        <v>105</v>
      </c>
      <c r="G502" s="262">
        <v>3</v>
      </c>
      <c r="H502" s="262">
        <v>0</v>
      </c>
      <c r="I502" s="263">
        <v>0</v>
      </c>
      <c r="J502" s="264">
        <f t="shared" ref="J502:J503" si="624">TRUNC(SUM(H502:I502),2)</f>
        <v>0</v>
      </c>
      <c r="K502" s="264">
        <f t="shared" ref="K502:K506" si="625">TRUNC(G502*H502,2)</f>
        <v>0</v>
      </c>
      <c r="L502" s="264">
        <f t="shared" ref="L502:L506" si="626">TRUNC(G502*I502,2)</f>
        <v>0</v>
      </c>
      <c r="M502" s="265">
        <f t="shared" ref="M502:M506" si="627">TRUNC(SUM(K502,L502),2)</f>
        <v>0</v>
      </c>
      <c r="N502" s="226"/>
      <c r="O502" s="205"/>
      <c r="P502" s="205"/>
      <c r="S502" s="241"/>
    </row>
    <row r="503" spans="1:19" x14ac:dyDescent="0.2">
      <c r="A503" s="1"/>
      <c r="B503" s="199"/>
      <c r="C503" s="198"/>
      <c r="D503" s="269" t="s">
        <v>1330</v>
      </c>
      <c r="E503" s="267" t="s">
        <v>1006</v>
      </c>
      <c r="F503" s="266" t="s">
        <v>105</v>
      </c>
      <c r="G503" s="262">
        <v>6</v>
      </c>
      <c r="H503" s="262">
        <v>0</v>
      </c>
      <c r="I503" s="263">
        <v>0</v>
      </c>
      <c r="J503" s="264">
        <f t="shared" si="624"/>
        <v>0</v>
      </c>
      <c r="K503" s="264">
        <f t="shared" si="625"/>
        <v>0</v>
      </c>
      <c r="L503" s="264">
        <f t="shared" si="626"/>
        <v>0</v>
      </c>
      <c r="M503" s="265">
        <f t="shared" si="627"/>
        <v>0</v>
      </c>
      <c r="N503" s="226"/>
      <c r="O503" s="205"/>
      <c r="P503" s="205"/>
      <c r="S503" s="241"/>
    </row>
    <row r="504" spans="1:19" ht="9.6" customHeight="1" x14ac:dyDescent="0.2">
      <c r="A504" s="1"/>
      <c r="B504" s="199"/>
      <c r="C504" s="198"/>
      <c r="D504" s="269" t="s">
        <v>1331</v>
      </c>
      <c r="E504" s="267" t="s">
        <v>1007</v>
      </c>
      <c r="F504" s="266" t="s">
        <v>105</v>
      </c>
      <c r="G504" s="262">
        <v>1</v>
      </c>
      <c r="H504" s="262">
        <v>0</v>
      </c>
      <c r="I504" s="263">
        <v>0</v>
      </c>
      <c r="J504" s="264">
        <f t="shared" ref="J504:J506" si="628">TRUNC(SUM(H504:I504),2)</f>
        <v>0</v>
      </c>
      <c r="K504" s="264">
        <f t="shared" si="625"/>
        <v>0</v>
      </c>
      <c r="L504" s="264">
        <f t="shared" si="626"/>
        <v>0</v>
      </c>
      <c r="M504" s="265">
        <f t="shared" si="627"/>
        <v>0</v>
      </c>
      <c r="N504" s="226"/>
      <c r="O504" s="205"/>
      <c r="P504" s="205"/>
      <c r="S504" s="241"/>
    </row>
    <row r="505" spans="1:19" x14ac:dyDescent="0.2">
      <c r="A505" s="1"/>
      <c r="B505" s="199"/>
      <c r="C505" s="198"/>
      <c r="D505" s="269" t="s">
        <v>1332</v>
      </c>
      <c r="E505" s="267" t="s">
        <v>1008</v>
      </c>
      <c r="F505" s="266" t="s">
        <v>105</v>
      </c>
      <c r="G505" s="262">
        <v>2</v>
      </c>
      <c r="H505" s="262">
        <v>0</v>
      </c>
      <c r="I505" s="263">
        <v>0</v>
      </c>
      <c r="J505" s="264">
        <f t="shared" si="628"/>
        <v>0</v>
      </c>
      <c r="K505" s="264">
        <f t="shared" si="625"/>
        <v>0</v>
      </c>
      <c r="L505" s="264">
        <f t="shared" si="626"/>
        <v>0</v>
      </c>
      <c r="M505" s="265">
        <f t="shared" si="627"/>
        <v>0</v>
      </c>
      <c r="N505" s="226"/>
      <c r="O505" s="205"/>
      <c r="P505" s="205"/>
      <c r="S505" s="241"/>
    </row>
    <row r="506" spans="1:19" ht="9.6" customHeight="1" x14ac:dyDescent="0.2">
      <c r="A506" s="1"/>
      <c r="B506" s="199"/>
      <c r="C506" s="198"/>
      <c r="D506" s="269" t="s">
        <v>1333</v>
      </c>
      <c r="E506" s="267" t="s">
        <v>1009</v>
      </c>
      <c r="F506" s="266" t="s">
        <v>105</v>
      </c>
      <c r="G506" s="262">
        <v>1</v>
      </c>
      <c r="H506" s="262">
        <v>0</v>
      </c>
      <c r="I506" s="263">
        <v>0</v>
      </c>
      <c r="J506" s="264">
        <f t="shared" si="628"/>
        <v>0</v>
      </c>
      <c r="K506" s="264">
        <f t="shared" si="625"/>
        <v>0</v>
      </c>
      <c r="L506" s="264">
        <f t="shared" si="626"/>
        <v>0</v>
      </c>
      <c r="M506" s="265">
        <f t="shared" si="627"/>
        <v>0</v>
      </c>
      <c r="N506" s="226"/>
      <c r="O506" s="205"/>
      <c r="P506" s="205"/>
      <c r="S506" s="241"/>
    </row>
    <row r="507" spans="1:19" x14ac:dyDescent="0.2">
      <c r="B507" s="252"/>
      <c r="C507" s="252"/>
      <c r="D507" s="260" t="s">
        <v>1334</v>
      </c>
      <c r="E507" s="252" t="s">
        <v>541</v>
      </c>
      <c r="F507" s="276"/>
      <c r="G507" s="253"/>
      <c r="H507" s="284"/>
      <c r="I507" s="284"/>
      <c r="J507" s="276"/>
      <c r="K507" s="276"/>
      <c r="L507" s="276"/>
      <c r="M507" s="286">
        <f>TRUNC(SUM(M508:M508),2)</f>
        <v>0</v>
      </c>
      <c r="N507" s="229"/>
      <c r="S507" s="241"/>
    </row>
    <row r="508" spans="1:19" ht="22.5" x14ac:dyDescent="0.2">
      <c r="A508" s="1"/>
      <c r="B508" s="199"/>
      <c r="C508" s="198"/>
      <c r="D508" s="269" t="s">
        <v>1335</v>
      </c>
      <c r="E508" s="267" t="s">
        <v>542</v>
      </c>
      <c r="F508" s="266" t="s">
        <v>105</v>
      </c>
      <c r="G508" s="262">
        <v>1</v>
      </c>
      <c r="H508" s="262">
        <v>0</v>
      </c>
      <c r="I508" s="263">
        <v>0</v>
      </c>
      <c r="J508" s="264">
        <f t="shared" ref="J508" si="629">TRUNC(SUM(H508:I508),2)</f>
        <v>0</v>
      </c>
      <c r="K508" s="264">
        <f t="shared" ref="K508" si="630">TRUNC(G508*H508,2)</f>
        <v>0</v>
      </c>
      <c r="L508" s="264">
        <f t="shared" ref="L508" si="631">TRUNC(G508*I508,2)</f>
        <v>0</v>
      </c>
      <c r="M508" s="265">
        <f t="shared" ref="M508" si="632">TRUNC(SUM(K508,L508),2)</f>
        <v>0</v>
      </c>
      <c r="N508" s="226"/>
      <c r="O508" s="205"/>
      <c r="P508" s="205"/>
      <c r="S508" s="241"/>
    </row>
    <row r="509" spans="1:19" x14ac:dyDescent="0.2">
      <c r="B509" s="252"/>
      <c r="C509" s="252"/>
      <c r="D509" s="260" t="s">
        <v>1336</v>
      </c>
      <c r="E509" s="252" t="s">
        <v>543</v>
      </c>
      <c r="F509" s="276"/>
      <c r="G509" s="253"/>
      <c r="H509" s="284"/>
      <c r="I509" s="284"/>
      <c r="J509" s="276"/>
      <c r="K509" s="276"/>
      <c r="L509" s="276"/>
      <c r="M509" s="286">
        <f>TRUNC(SUM(M510:M514),2)</f>
        <v>0</v>
      </c>
      <c r="N509" s="229"/>
      <c r="S509" s="241"/>
    </row>
    <row r="510" spans="1:19" ht="22.5" x14ac:dyDescent="0.2">
      <c r="A510" s="1"/>
      <c r="B510" s="199"/>
      <c r="C510" s="198"/>
      <c r="D510" s="269" t="s">
        <v>1337</v>
      </c>
      <c r="E510" s="267" t="s">
        <v>874</v>
      </c>
      <c r="F510" s="266" t="s">
        <v>103</v>
      </c>
      <c r="G510" s="262">
        <v>228</v>
      </c>
      <c r="H510" s="262">
        <v>0</v>
      </c>
      <c r="I510" s="263">
        <v>0</v>
      </c>
      <c r="J510" s="264">
        <f t="shared" ref="J510" si="633">TRUNC(SUM(H510:I510),2)</f>
        <v>0</v>
      </c>
      <c r="K510" s="264">
        <f t="shared" ref="K510:K514" si="634">TRUNC(G510*H510,2)</f>
        <v>0</v>
      </c>
      <c r="L510" s="264">
        <f t="shared" ref="L510:L514" si="635">TRUNC(G510*I510,2)</f>
        <v>0</v>
      </c>
      <c r="M510" s="265">
        <f t="shared" ref="M510:M514" si="636">TRUNC(SUM(K510,L510),2)</f>
        <v>0</v>
      </c>
      <c r="N510" s="226"/>
      <c r="S510" s="241"/>
    </row>
    <row r="511" spans="1:19" ht="22.5" x14ac:dyDescent="0.2">
      <c r="A511" s="1"/>
      <c r="B511" s="199"/>
      <c r="C511" s="198"/>
      <c r="D511" s="269" t="s">
        <v>1338</v>
      </c>
      <c r="E511" s="267" t="s">
        <v>1010</v>
      </c>
      <c r="F511" s="266" t="s">
        <v>103</v>
      </c>
      <c r="G511" s="262">
        <v>21</v>
      </c>
      <c r="H511" s="262">
        <v>0</v>
      </c>
      <c r="I511" s="263">
        <v>0</v>
      </c>
      <c r="J511" s="264">
        <f t="shared" ref="J511:J512" si="637">TRUNC(SUM(H511:I511),2)</f>
        <v>0</v>
      </c>
      <c r="K511" s="264">
        <f t="shared" si="634"/>
        <v>0</v>
      </c>
      <c r="L511" s="264">
        <f t="shared" si="635"/>
        <v>0</v>
      </c>
      <c r="M511" s="265">
        <f t="shared" si="636"/>
        <v>0</v>
      </c>
      <c r="N511" s="226"/>
      <c r="S511" s="241"/>
    </row>
    <row r="512" spans="1:19" ht="22.5" x14ac:dyDescent="0.2">
      <c r="A512" s="1"/>
      <c r="B512" s="199"/>
      <c r="C512" s="198"/>
      <c r="D512" s="269" t="s">
        <v>1339</v>
      </c>
      <c r="E512" s="267" t="s">
        <v>878</v>
      </c>
      <c r="F512" s="266" t="s">
        <v>105</v>
      </c>
      <c r="G512" s="262">
        <v>45</v>
      </c>
      <c r="H512" s="262">
        <v>0</v>
      </c>
      <c r="I512" s="263">
        <v>0</v>
      </c>
      <c r="J512" s="264">
        <f t="shared" si="637"/>
        <v>0</v>
      </c>
      <c r="K512" s="264">
        <f t="shared" si="634"/>
        <v>0</v>
      </c>
      <c r="L512" s="264">
        <f t="shared" si="635"/>
        <v>0</v>
      </c>
      <c r="M512" s="265">
        <f t="shared" si="636"/>
        <v>0</v>
      </c>
      <c r="N512" s="226"/>
      <c r="S512" s="241"/>
    </row>
    <row r="513" spans="1:19" ht="22.5" x14ac:dyDescent="0.2">
      <c r="A513" s="1"/>
      <c r="B513" s="199"/>
      <c r="C513" s="198"/>
      <c r="D513" s="269" t="s">
        <v>1340</v>
      </c>
      <c r="E513" s="267" t="s">
        <v>544</v>
      </c>
      <c r="F513" s="266" t="s">
        <v>105</v>
      </c>
      <c r="G513" s="262">
        <v>32</v>
      </c>
      <c r="H513" s="262">
        <v>0</v>
      </c>
      <c r="I513" s="263">
        <v>0</v>
      </c>
      <c r="J513" s="264">
        <f t="shared" ref="J513:J514" si="638">TRUNC(SUM(H513:I513),2)</f>
        <v>0</v>
      </c>
      <c r="K513" s="264">
        <f t="shared" si="634"/>
        <v>0</v>
      </c>
      <c r="L513" s="264">
        <f t="shared" si="635"/>
        <v>0</v>
      </c>
      <c r="M513" s="265">
        <f t="shared" si="636"/>
        <v>0</v>
      </c>
      <c r="N513" s="226"/>
      <c r="S513" s="241"/>
    </row>
    <row r="514" spans="1:19" ht="22.5" x14ac:dyDescent="0.2">
      <c r="A514" s="1"/>
      <c r="B514" s="199"/>
      <c r="C514" s="198"/>
      <c r="D514" s="269" t="s">
        <v>1341</v>
      </c>
      <c r="E514" s="267" t="s">
        <v>545</v>
      </c>
      <c r="F514" s="266" t="s">
        <v>105</v>
      </c>
      <c r="G514" s="262">
        <v>6</v>
      </c>
      <c r="H514" s="262">
        <v>0</v>
      </c>
      <c r="I514" s="263">
        <v>0</v>
      </c>
      <c r="J514" s="264">
        <f t="shared" si="638"/>
        <v>0</v>
      </c>
      <c r="K514" s="264">
        <f t="shared" si="634"/>
        <v>0</v>
      </c>
      <c r="L514" s="264">
        <f t="shared" si="635"/>
        <v>0</v>
      </c>
      <c r="M514" s="265">
        <f t="shared" si="636"/>
        <v>0</v>
      </c>
      <c r="N514" s="226"/>
      <c r="S514" s="241"/>
    </row>
    <row r="515" spans="1:19" x14ac:dyDescent="0.2">
      <c r="B515" s="252"/>
      <c r="C515" s="252"/>
      <c r="D515" s="260" t="s">
        <v>1342</v>
      </c>
      <c r="E515" s="252" t="s">
        <v>34</v>
      </c>
      <c r="F515" s="276"/>
      <c r="G515" s="253"/>
      <c r="H515" s="284"/>
      <c r="I515" s="284"/>
      <c r="J515" s="276"/>
      <c r="K515" s="276"/>
      <c r="L515" s="276"/>
      <c r="M515" s="286">
        <f>TRUNC(SUM(M516:M517),2)</f>
        <v>0</v>
      </c>
      <c r="N515" s="229"/>
      <c r="S515" s="241"/>
    </row>
    <row r="516" spans="1:19" ht="22.5" x14ac:dyDescent="0.2">
      <c r="A516" s="1"/>
      <c r="B516" s="199"/>
      <c r="C516" s="198"/>
      <c r="D516" s="269" t="s">
        <v>1337</v>
      </c>
      <c r="E516" s="267" t="s">
        <v>944</v>
      </c>
      <c r="F516" s="266" t="s">
        <v>103</v>
      </c>
      <c r="G516" s="262">
        <v>1287</v>
      </c>
      <c r="H516" s="262">
        <v>0</v>
      </c>
      <c r="I516" s="263">
        <v>0</v>
      </c>
      <c r="J516" s="264">
        <f t="shared" ref="J516" si="639">TRUNC(SUM(H516:I516),2)</f>
        <v>0</v>
      </c>
      <c r="K516" s="264">
        <f t="shared" ref="K516" si="640">TRUNC(G516*H516,2)</f>
        <v>0</v>
      </c>
      <c r="L516" s="264">
        <f t="shared" ref="L516" si="641">TRUNC(G516*I516,2)</f>
        <v>0</v>
      </c>
      <c r="M516" s="265">
        <f t="shared" ref="M516" si="642">TRUNC(SUM(K516,L516),2)</f>
        <v>0</v>
      </c>
      <c r="N516" s="226"/>
      <c r="S516" s="241"/>
    </row>
    <row r="517" spans="1:19" x14ac:dyDescent="0.2">
      <c r="A517" s="1"/>
      <c r="B517" s="199"/>
      <c r="C517" s="198"/>
      <c r="D517" s="269" t="s">
        <v>1338</v>
      </c>
      <c r="E517" s="267" t="s">
        <v>546</v>
      </c>
      <c r="F517" s="266" t="s">
        <v>103</v>
      </c>
      <c r="G517" s="262">
        <v>200</v>
      </c>
      <c r="H517" s="262">
        <v>0</v>
      </c>
      <c r="I517" s="263">
        <v>0</v>
      </c>
      <c r="J517" s="264">
        <f t="shared" ref="J517" si="643">TRUNC(SUM(H517:I517),2)</f>
        <v>0</v>
      </c>
      <c r="K517" s="264">
        <f t="shared" ref="K517" si="644">TRUNC(G517*H517,2)</f>
        <v>0</v>
      </c>
      <c r="L517" s="264">
        <f t="shared" ref="L517" si="645">TRUNC(G517*I517,2)</f>
        <v>0</v>
      </c>
      <c r="M517" s="265">
        <f t="shared" ref="M517" si="646">TRUNC(SUM(K517,L517),2)</f>
        <v>0</v>
      </c>
      <c r="N517" s="226"/>
      <c r="S517" s="241"/>
    </row>
    <row r="518" spans="1:19" x14ac:dyDescent="0.2">
      <c r="B518" s="252"/>
      <c r="C518" s="252"/>
      <c r="D518" s="260" t="s">
        <v>1343</v>
      </c>
      <c r="E518" s="252" t="s">
        <v>129</v>
      </c>
      <c r="F518" s="276"/>
      <c r="G518" s="253"/>
      <c r="H518" s="284"/>
      <c r="I518" s="284"/>
      <c r="J518" s="276"/>
      <c r="K518" s="276"/>
      <c r="L518" s="276"/>
      <c r="M518" s="286">
        <f>TRUNC(SUM(M519:M524),2)</f>
        <v>0</v>
      </c>
      <c r="N518" s="229"/>
      <c r="S518" s="241"/>
    </row>
    <row r="519" spans="1:19" ht="22.5" x14ac:dyDescent="0.2">
      <c r="A519" s="1"/>
      <c r="B519" s="199"/>
      <c r="C519" s="198"/>
      <c r="D519" s="269" t="s">
        <v>1344</v>
      </c>
      <c r="E519" s="267" t="s">
        <v>879</v>
      </c>
      <c r="F519" s="266" t="s">
        <v>105</v>
      </c>
      <c r="G519" s="262">
        <v>7</v>
      </c>
      <c r="H519" s="262">
        <v>0</v>
      </c>
      <c r="I519" s="263">
        <v>0</v>
      </c>
      <c r="J519" s="264">
        <f t="shared" ref="J519:J520" si="647">TRUNC(SUM(H519:I519),2)</f>
        <v>0</v>
      </c>
      <c r="K519" s="264">
        <f t="shared" ref="K519:K523" si="648">TRUNC(G519*H519,2)</f>
        <v>0</v>
      </c>
      <c r="L519" s="264">
        <f t="shared" ref="L519:L523" si="649">TRUNC(G519*I519,2)</f>
        <v>0</v>
      </c>
      <c r="M519" s="265">
        <f t="shared" ref="M519:M523" si="650">TRUNC(SUM(K519,L519),2)</f>
        <v>0</v>
      </c>
      <c r="N519" s="226"/>
      <c r="S519" s="241"/>
    </row>
    <row r="520" spans="1:19" ht="22.5" x14ac:dyDescent="0.2">
      <c r="A520" s="1"/>
      <c r="B520" s="199"/>
      <c r="C520" s="198"/>
      <c r="D520" s="269" t="s">
        <v>1345</v>
      </c>
      <c r="E520" s="267" t="s">
        <v>1011</v>
      </c>
      <c r="F520" s="266" t="s">
        <v>105</v>
      </c>
      <c r="G520" s="262">
        <v>2</v>
      </c>
      <c r="H520" s="262">
        <v>0</v>
      </c>
      <c r="I520" s="263">
        <v>0</v>
      </c>
      <c r="J520" s="264">
        <f t="shared" si="647"/>
        <v>0</v>
      </c>
      <c r="K520" s="264">
        <f t="shared" si="648"/>
        <v>0</v>
      </c>
      <c r="L520" s="264">
        <f t="shared" si="649"/>
        <v>0</v>
      </c>
      <c r="M520" s="265">
        <f t="shared" si="650"/>
        <v>0</v>
      </c>
      <c r="N520" s="226"/>
      <c r="S520" s="241"/>
    </row>
    <row r="521" spans="1:19" x14ac:dyDescent="0.2">
      <c r="A521" s="1"/>
      <c r="B521" s="199"/>
      <c r="C521" s="198"/>
      <c r="D521" s="269" t="s">
        <v>1346</v>
      </c>
      <c r="E521" s="267" t="s">
        <v>547</v>
      </c>
      <c r="F521" s="266" t="s">
        <v>105</v>
      </c>
      <c r="G521" s="262">
        <v>3</v>
      </c>
      <c r="H521" s="262">
        <v>0</v>
      </c>
      <c r="I521" s="263">
        <v>0</v>
      </c>
      <c r="J521" s="264">
        <f t="shared" ref="J521:J523" si="651">TRUNC(SUM(H521:I521),2)</f>
        <v>0</v>
      </c>
      <c r="K521" s="264">
        <f t="shared" si="648"/>
        <v>0</v>
      </c>
      <c r="L521" s="264">
        <f t="shared" si="649"/>
        <v>0</v>
      </c>
      <c r="M521" s="265">
        <f t="shared" si="650"/>
        <v>0</v>
      </c>
      <c r="N521" s="226"/>
      <c r="S521" s="241"/>
    </row>
    <row r="522" spans="1:19" ht="22.5" x14ac:dyDescent="0.2">
      <c r="A522" s="1"/>
      <c r="B522" s="199"/>
      <c r="C522" s="198"/>
      <c r="D522" s="269" t="s">
        <v>1347</v>
      </c>
      <c r="E522" s="267" t="s">
        <v>881</v>
      </c>
      <c r="F522" s="266" t="s">
        <v>105</v>
      </c>
      <c r="G522" s="262">
        <v>30</v>
      </c>
      <c r="H522" s="262">
        <v>0</v>
      </c>
      <c r="I522" s="263">
        <v>0</v>
      </c>
      <c r="J522" s="264">
        <f t="shared" si="651"/>
        <v>0</v>
      </c>
      <c r="K522" s="264">
        <f t="shared" si="648"/>
        <v>0</v>
      </c>
      <c r="L522" s="264">
        <f t="shared" si="649"/>
        <v>0</v>
      </c>
      <c r="M522" s="265">
        <f t="shared" si="650"/>
        <v>0</v>
      </c>
      <c r="N522" s="226"/>
      <c r="S522" s="241"/>
    </row>
    <row r="523" spans="1:19" ht="22.5" x14ac:dyDescent="0.2">
      <c r="A523" s="1"/>
      <c r="B523" s="199"/>
      <c r="C523" s="198"/>
      <c r="D523" s="269" t="s">
        <v>1348</v>
      </c>
      <c r="E523" s="267" t="s">
        <v>1012</v>
      </c>
      <c r="F523" s="266" t="s">
        <v>105</v>
      </c>
      <c r="G523" s="262">
        <v>3</v>
      </c>
      <c r="H523" s="262">
        <v>0</v>
      </c>
      <c r="I523" s="263">
        <v>0</v>
      </c>
      <c r="J523" s="264">
        <f t="shared" si="651"/>
        <v>0</v>
      </c>
      <c r="K523" s="264">
        <f t="shared" si="648"/>
        <v>0</v>
      </c>
      <c r="L523" s="264">
        <f t="shared" si="649"/>
        <v>0</v>
      </c>
      <c r="M523" s="265">
        <f t="shared" si="650"/>
        <v>0</v>
      </c>
      <c r="N523" s="226"/>
      <c r="S523" s="241"/>
    </row>
    <row r="524" spans="1:19" x14ac:dyDescent="0.2">
      <c r="A524" s="1"/>
      <c r="B524" s="199"/>
      <c r="C524" s="198"/>
      <c r="D524" s="269" t="s">
        <v>1349</v>
      </c>
      <c r="E524" s="267" t="s">
        <v>548</v>
      </c>
      <c r="F524" s="266" t="s">
        <v>105</v>
      </c>
      <c r="G524" s="262">
        <v>1</v>
      </c>
      <c r="H524" s="262">
        <v>0</v>
      </c>
      <c r="I524" s="263">
        <v>0</v>
      </c>
      <c r="J524" s="264">
        <f t="shared" ref="J524" si="652">TRUNC(SUM(H524:I524),2)</f>
        <v>0</v>
      </c>
      <c r="K524" s="264">
        <f t="shared" ref="K524" si="653">TRUNC(G524*H524,2)</f>
        <v>0</v>
      </c>
      <c r="L524" s="264">
        <f t="shared" ref="L524" si="654">TRUNC(G524*I524,2)</f>
        <v>0</v>
      </c>
      <c r="M524" s="265">
        <f t="shared" ref="M524" si="655">TRUNC(SUM(K524,L524),2)</f>
        <v>0</v>
      </c>
      <c r="N524" s="226"/>
      <c r="S524" s="241"/>
    </row>
    <row r="525" spans="1:19" x14ac:dyDescent="0.2">
      <c r="B525" s="252"/>
      <c r="C525" s="252"/>
      <c r="D525" s="259" t="s">
        <v>1350</v>
      </c>
      <c r="E525" s="252" t="s">
        <v>549</v>
      </c>
      <c r="F525" s="276"/>
      <c r="G525" s="253"/>
      <c r="H525" s="284"/>
      <c r="I525" s="284"/>
      <c r="J525" s="276"/>
      <c r="K525" s="276"/>
      <c r="L525" s="276"/>
      <c r="M525" s="286">
        <f>SUM(M526,M532)</f>
        <v>0</v>
      </c>
      <c r="N525" s="229"/>
    </row>
    <row r="526" spans="1:19" x14ac:dyDescent="0.2">
      <c r="B526" s="252"/>
      <c r="C526" s="252"/>
      <c r="D526" s="260" t="s">
        <v>1351</v>
      </c>
      <c r="E526" s="252" t="s">
        <v>456</v>
      </c>
      <c r="F526" s="276"/>
      <c r="G526" s="253"/>
      <c r="H526" s="284"/>
      <c r="I526" s="284"/>
      <c r="J526" s="276"/>
      <c r="K526" s="276"/>
      <c r="L526" s="276"/>
      <c r="M526" s="286">
        <f>TRUNC(SUM(M527:M531),2)</f>
        <v>0</v>
      </c>
      <c r="N526" s="229"/>
      <c r="S526" s="241"/>
    </row>
    <row r="527" spans="1:19" ht="22.5" x14ac:dyDescent="0.2">
      <c r="A527" s="1"/>
      <c r="B527" s="199"/>
      <c r="C527" s="198"/>
      <c r="D527" s="269" t="s">
        <v>1352</v>
      </c>
      <c r="E527" s="267" t="s">
        <v>550</v>
      </c>
      <c r="F527" s="266" t="s">
        <v>105</v>
      </c>
      <c r="G527" s="262">
        <v>4</v>
      </c>
      <c r="H527" s="262">
        <v>0</v>
      </c>
      <c r="I527" s="263">
        <v>0</v>
      </c>
      <c r="J527" s="264">
        <f t="shared" ref="J527" si="656">TRUNC(SUM(H527:I527),2)</f>
        <v>0</v>
      </c>
      <c r="K527" s="264">
        <f t="shared" ref="K527" si="657">TRUNC(G527*H527,2)</f>
        <v>0</v>
      </c>
      <c r="L527" s="264">
        <f t="shared" ref="L527" si="658">TRUNC(G527*I527,2)</f>
        <v>0</v>
      </c>
      <c r="M527" s="265">
        <f t="shared" ref="M527" si="659">TRUNC(SUM(K527,L527),2)</f>
        <v>0</v>
      </c>
      <c r="N527" s="226"/>
      <c r="O527" s="205"/>
      <c r="P527" s="205"/>
      <c r="S527" s="241"/>
    </row>
    <row r="528" spans="1:19" x14ac:dyDescent="0.2">
      <c r="A528" s="1"/>
      <c r="B528" s="199"/>
      <c r="C528" s="198"/>
      <c r="D528" s="269" t="s">
        <v>1353</v>
      </c>
      <c r="E528" s="267" t="s">
        <v>551</v>
      </c>
      <c r="F528" s="266" t="s">
        <v>105</v>
      </c>
      <c r="G528" s="262">
        <v>11</v>
      </c>
      <c r="H528" s="262">
        <v>0</v>
      </c>
      <c r="I528" s="263">
        <v>0</v>
      </c>
      <c r="J528" s="264">
        <f t="shared" ref="J528:J529" si="660">TRUNC(SUM(H528:I528),2)</f>
        <v>0</v>
      </c>
      <c r="K528" s="264">
        <f t="shared" ref="K528:K529" si="661">TRUNC(G528*H528,2)</f>
        <v>0</v>
      </c>
      <c r="L528" s="264">
        <f t="shared" ref="L528:L529" si="662">TRUNC(G528*I528,2)</f>
        <v>0</v>
      </c>
      <c r="M528" s="265">
        <f t="shared" ref="M528:M529" si="663">TRUNC(SUM(K528,L528),2)</f>
        <v>0</v>
      </c>
      <c r="N528" s="226"/>
      <c r="O528" s="205"/>
      <c r="P528" s="205"/>
      <c r="S528" s="241"/>
    </row>
    <row r="529" spans="1:19" ht="22.5" x14ac:dyDescent="0.2">
      <c r="A529" s="1"/>
      <c r="B529" s="199"/>
      <c r="C529" s="198"/>
      <c r="D529" s="269" t="s">
        <v>1354</v>
      </c>
      <c r="E529" s="267" t="s">
        <v>552</v>
      </c>
      <c r="F529" s="266" t="s">
        <v>105</v>
      </c>
      <c r="G529" s="262">
        <v>20</v>
      </c>
      <c r="H529" s="262">
        <v>0</v>
      </c>
      <c r="I529" s="263">
        <v>0</v>
      </c>
      <c r="J529" s="264">
        <f t="shared" si="660"/>
        <v>0</v>
      </c>
      <c r="K529" s="264">
        <f t="shared" si="661"/>
        <v>0</v>
      </c>
      <c r="L529" s="264">
        <f t="shared" si="662"/>
        <v>0</v>
      </c>
      <c r="M529" s="265">
        <f t="shared" si="663"/>
        <v>0</v>
      </c>
      <c r="N529" s="226"/>
      <c r="O529" s="205"/>
      <c r="P529" s="205"/>
      <c r="S529" s="241"/>
    </row>
    <row r="530" spans="1:19" x14ac:dyDescent="0.2">
      <c r="A530" s="1"/>
      <c r="B530" s="199"/>
      <c r="C530" s="198"/>
      <c r="D530" s="269" t="s">
        <v>1355</v>
      </c>
      <c r="E530" s="267" t="s">
        <v>553</v>
      </c>
      <c r="F530" s="266" t="s">
        <v>105</v>
      </c>
      <c r="G530" s="262">
        <v>3</v>
      </c>
      <c r="H530" s="262">
        <v>0</v>
      </c>
      <c r="I530" s="263">
        <v>0</v>
      </c>
      <c r="J530" s="264">
        <f t="shared" ref="J530" si="664">TRUNC(SUM(H530:I530),2)</f>
        <v>0</v>
      </c>
      <c r="K530" s="264">
        <f t="shared" ref="K530" si="665">TRUNC(G530*H530,2)</f>
        <v>0</v>
      </c>
      <c r="L530" s="264">
        <f t="shared" ref="L530" si="666">TRUNC(G530*I530,2)</f>
        <v>0</v>
      </c>
      <c r="M530" s="265">
        <f t="shared" ref="M530" si="667">TRUNC(SUM(K530,L530),2)</f>
        <v>0</v>
      </c>
      <c r="N530" s="226"/>
      <c r="O530" s="205"/>
      <c r="P530" s="205"/>
      <c r="S530" s="241"/>
    </row>
    <row r="531" spans="1:19" x14ac:dyDescent="0.2">
      <c r="A531" s="1"/>
      <c r="B531" s="199"/>
      <c r="C531" s="198"/>
      <c r="D531" s="269" t="s">
        <v>1356</v>
      </c>
      <c r="E531" s="267" t="s">
        <v>554</v>
      </c>
      <c r="F531" s="266" t="s">
        <v>105</v>
      </c>
      <c r="G531" s="262">
        <v>34</v>
      </c>
      <c r="H531" s="262">
        <v>0</v>
      </c>
      <c r="I531" s="263">
        <v>0</v>
      </c>
      <c r="J531" s="264">
        <f t="shared" ref="J531" si="668">TRUNC(SUM(H531:I531),2)</f>
        <v>0</v>
      </c>
      <c r="K531" s="264">
        <f t="shared" ref="K531" si="669">TRUNC(G531*H531,2)</f>
        <v>0</v>
      </c>
      <c r="L531" s="264">
        <f t="shared" ref="L531" si="670">TRUNC(G531*I531,2)</f>
        <v>0</v>
      </c>
      <c r="M531" s="265">
        <f t="shared" ref="M531" si="671">TRUNC(SUM(K531,L531),2)</f>
        <v>0</v>
      </c>
      <c r="N531" s="226"/>
      <c r="O531" s="205"/>
      <c r="P531" s="205"/>
      <c r="S531" s="241"/>
    </row>
    <row r="532" spans="1:19" x14ac:dyDescent="0.2">
      <c r="B532" s="252"/>
      <c r="C532" s="252"/>
      <c r="D532" s="260" t="s">
        <v>1357</v>
      </c>
      <c r="E532" s="252" t="s">
        <v>555</v>
      </c>
      <c r="F532" s="276"/>
      <c r="G532" s="253"/>
      <c r="H532" s="284"/>
      <c r="I532" s="284"/>
      <c r="J532" s="276"/>
      <c r="K532" s="276"/>
      <c r="L532" s="276"/>
      <c r="M532" s="286">
        <f>TRUNC(SUM(M533),2)</f>
        <v>0</v>
      </c>
      <c r="N532" s="229"/>
      <c r="S532" s="241"/>
    </row>
    <row r="533" spans="1:19" ht="9.6" customHeight="1" x14ac:dyDescent="0.2">
      <c r="A533" s="1"/>
      <c r="B533" s="199"/>
      <c r="C533" s="198"/>
      <c r="D533" s="269" t="s">
        <v>1358</v>
      </c>
      <c r="E533" s="267" t="s">
        <v>1013</v>
      </c>
      <c r="F533" s="266" t="s">
        <v>105</v>
      </c>
      <c r="G533" s="262">
        <v>11</v>
      </c>
      <c r="H533" s="262">
        <v>0</v>
      </c>
      <c r="I533" s="263">
        <v>0</v>
      </c>
      <c r="J533" s="264">
        <f t="shared" ref="J533" si="672">TRUNC(SUM(H533:I533),2)</f>
        <v>0</v>
      </c>
      <c r="K533" s="264">
        <f t="shared" ref="K533" si="673">TRUNC(G533*H533,2)</f>
        <v>0</v>
      </c>
      <c r="L533" s="264">
        <f t="shared" ref="L533" si="674">TRUNC(G533*I533,2)</f>
        <v>0</v>
      </c>
      <c r="M533" s="265">
        <f t="shared" ref="M533" si="675">TRUNC(SUM(K533,L533),2)</f>
        <v>0</v>
      </c>
      <c r="N533" s="226"/>
      <c r="O533" s="205"/>
      <c r="P533" s="205"/>
      <c r="S533" s="241"/>
    </row>
    <row r="534" spans="1:19" x14ac:dyDescent="0.2">
      <c r="B534" s="252"/>
      <c r="C534" s="252"/>
      <c r="D534" s="260" t="s">
        <v>1359</v>
      </c>
      <c r="E534" s="252" t="s">
        <v>131</v>
      </c>
      <c r="F534" s="276"/>
      <c r="G534" s="253"/>
      <c r="H534" s="284"/>
      <c r="I534" s="284"/>
      <c r="J534" s="276"/>
      <c r="K534" s="276"/>
      <c r="L534" s="276"/>
      <c r="M534" s="286">
        <f>TRUNC(SUM(M535:M543),2)</f>
        <v>0</v>
      </c>
      <c r="N534" s="229"/>
      <c r="S534" s="241"/>
    </row>
    <row r="535" spans="1:19" x14ac:dyDescent="0.2">
      <c r="A535" s="1"/>
      <c r="B535" s="199"/>
      <c r="C535" s="198"/>
      <c r="D535" s="269" t="s">
        <v>1360</v>
      </c>
      <c r="E535" s="267" t="s">
        <v>556</v>
      </c>
      <c r="F535" s="266" t="s">
        <v>105</v>
      </c>
      <c r="G535" s="262">
        <v>50</v>
      </c>
      <c r="H535" s="262">
        <v>0</v>
      </c>
      <c r="I535" s="263">
        <v>0</v>
      </c>
      <c r="J535" s="264">
        <f t="shared" ref="J535:J536" si="676">TRUNC(SUM(H535:I535),2)</f>
        <v>0</v>
      </c>
      <c r="K535" s="264">
        <f t="shared" ref="K535:K540" si="677">TRUNC(G535*H535,2)</f>
        <v>0</v>
      </c>
      <c r="L535" s="264">
        <f t="shared" ref="L535:L540" si="678">TRUNC(G535*I535,2)</f>
        <v>0</v>
      </c>
      <c r="M535" s="265">
        <f t="shared" ref="M535:M540" si="679">TRUNC(SUM(K535,L535),2)</f>
        <v>0</v>
      </c>
      <c r="N535" s="226"/>
      <c r="S535" s="241"/>
    </row>
    <row r="536" spans="1:19" ht="33.75" x14ac:dyDescent="0.2">
      <c r="A536" s="1"/>
      <c r="B536" s="199"/>
      <c r="C536" s="198"/>
      <c r="D536" s="269" t="s">
        <v>1361</v>
      </c>
      <c r="E536" s="267" t="s">
        <v>1014</v>
      </c>
      <c r="F536" s="266" t="s">
        <v>103</v>
      </c>
      <c r="G536" s="262">
        <v>18</v>
      </c>
      <c r="H536" s="262">
        <v>0</v>
      </c>
      <c r="I536" s="263">
        <v>0</v>
      </c>
      <c r="J536" s="264">
        <f t="shared" si="676"/>
        <v>0</v>
      </c>
      <c r="K536" s="264">
        <f t="shared" si="677"/>
        <v>0</v>
      </c>
      <c r="L536" s="264">
        <f t="shared" si="678"/>
        <v>0</v>
      </c>
      <c r="M536" s="265">
        <f t="shared" si="679"/>
        <v>0</v>
      </c>
      <c r="N536" s="226"/>
      <c r="S536" s="241"/>
    </row>
    <row r="537" spans="1:19" x14ac:dyDescent="0.2">
      <c r="A537" s="1"/>
      <c r="B537" s="199"/>
      <c r="C537" s="198"/>
      <c r="D537" s="269" t="s">
        <v>1362</v>
      </c>
      <c r="E537" s="267" t="s">
        <v>557</v>
      </c>
      <c r="F537" s="266" t="s">
        <v>105</v>
      </c>
      <c r="G537" s="262">
        <v>11</v>
      </c>
      <c r="H537" s="262">
        <v>0</v>
      </c>
      <c r="I537" s="263">
        <v>0</v>
      </c>
      <c r="J537" s="264">
        <f t="shared" ref="J537:J540" si="680">TRUNC(SUM(H537:I537),2)</f>
        <v>0</v>
      </c>
      <c r="K537" s="264">
        <f t="shared" si="677"/>
        <v>0</v>
      </c>
      <c r="L537" s="264">
        <f t="shared" si="678"/>
        <v>0</v>
      </c>
      <c r="M537" s="265">
        <f t="shared" si="679"/>
        <v>0</v>
      </c>
      <c r="N537" s="226"/>
      <c r="S537" s="241"/>
    </row>
    <row r="538" spans="1:19" x14ac:dyDescent="0.2">
      <c r="A538" s="1"/>
      <c r="B538" s="199"/>
      <c r="C538" s="198"/>
      <c r="D538" s="269" t="s">
        <v>1363</v>
      </c>
      <c r="E538" s="267" t="s">
        <v>558</v>
      </c>
      <c r="F538" s="266" t="s">
        <v>105</v>
      </c>
      <c r="G538" s="262">
        <v>15</v>
      </c>
      <c r="H538" s="262">
        <v>0</v>
      </c>
      <c r="I538" s="263">
        <v>0</v>
      </c>
      <c r="J538" s="264">
        <f t="shared" si="680"/>
        <v>0</v>
      </c>
      <c r="K538" s="264">
        <f t="shared" si="677"/>
        <v>0</v>
      </c>
      <c r="L538" s="264">
        <f t="shared" si="678"/>
        <v>0</v>
      </c>
      <c r="M538" s="265">
        <f t="shared" si="679"/>
        <v>0</v>
      </c>
      <c r="N538" s="226"/>
      <c r="S538" s="241"/>
    </row>
    <row r="539" spans="1:19" ht="22.5" x14ac:dyDescent="0.2">
      <c r="A539" s="1"/>
      <c r="B539" s="199"/>
      <c r="C539" s="198"/>
      <c r="D539" s="269" t="s">
        <v>1364</v>
      </c>
      <c r="E539" s="267" t="s">
        <v>559</v>
      </c>
      <c r="F539" s="266" t="s">
        <v>132</v>
      </c>
      <c r="G539" s="262">
        <v>6</v>
      </c>
      <c r="H539" s="262">
        <v>0</v>
      </c>
      <c r="I539" s="263">
        <v>0</v>
      </c>
      <c r="J539" s="264">
        <f t="shared" si="680"/>
        <v>0</v>
      </c>
      <c r="K539" s="264">
        <f t="shared" si="677"/>
        <v>0</v>
      </c>
      <c r="L539" s="264">
        <f t="shared" si="678"/>
        <v>0</v>
      </c>
      <c r="M539" s="265">
        <f t="shared" si="679"/>
        <v>0</v>
      </c>
      <c r="N539" s="226"/>
      <c r="S539" s="241"/>
    </row>
    <row r="540" spans="1:19" x14ac:dyDescent="0.2">
      <c r="A540" s="1"/>
      <c r="B540" s="199"/>
      <c r="C540" s="198"/>
      <c r="D540" s="269" t="s">
        <v>1365</v>
      </c>
      <c r="E540" s="267" t="s">
        <v>1015</v>
      </c>
      <c r="F540" s="266" t="s">
        <v>105</v>
      </c>
      <c r="G540" s="262">
        <v>6</v>
      </c>
      <c r="H540" s="262">
        <v>0</v>
      </c>
      <c r="I540" s="263">
        <v>0</v>
      </c>
      <c r="J540" s="264">
        <f t="shared" si="680"/>
        <v>0</v>
      </c>
      <c r="K540" s="264">
        <f t="shared" si="677"/>
        <v>0</v>
      </c>
      <c r="L540" s="264">
        <f t="shared" si="678"/>
        <v>0</v>
      </c>
      <c r="M540" s="265">
        <f t="shared" si="679"/>
        <v>0</v>
      </c>
      <c r="N540" s="226"/>
      <c r="S540" s="241"/>
    </row>
    <row r="541" spans="1:19" ht="22.5" x14ac:dyDescent="0.2">
      <c r="A541" s="1"/>
      <c r="B541" s="199"/>
      <c r="C541" s="198"/>
      <c r="D541" s="269" t="s">
        <v>1366</v>
      </c>
      <c r="E541" s="267" t="s">
        <v>560</v>
      </c>
      <c r="F541" s="266" t="s">
        <v>105</v>
      </c>
      <c r="G541" s="262">
        <v>3</v>
      </c>
      <c r="H541" s="262">
        <v>0</v>
      </c>
      <c r="I541" s="263">
        <v>0</v>
      </c>
      <c r="J541" s="264">
        <f t="shared" ref="J541:J543" si="681">TRUNC(SUM(H541:I541),2)</f>
        <v>0</v>
      </c>
      <c r="K541" s="264">
        <f t="shared" ref="K541:K543" si="682">TRUNC(G541*H541,2)</f>
        <v>0</v>
      </c>
      <c r="L541" s="264">
        <f t="shared" ref="L541:L543" si="683">TRUNC(G541*I541,2)</f>
        <v>0</v>
      </c>
      <c r="M541" s="265">
        <f t="shared" ref="M541:M543" si="684">TRUNC(SUM(K541,L541),2)</f>
        <v>0</v>
      </c>
      <c r="N541" s="226"/>
      <c r="S541" s="241"/>
    </row>
    <row r="542" spans="1:19" ht="22.5" x14ac:dyDescent="0.2">
      <c r="A542" s="1"/>
      <c r="B542" s="199"/>
      <c r="C542" s="198"/>
      <c r="D542" s="269" t="s">
        <v>1367</v>
      </c>
      <c r="E542" s="267" t="s">
        <v>561</v>
      </c>
      <c r="F542" s="266" t="s">
        <v>105</v>
      </c>
      <c r="G542" s="262">
        <v>3</v>
      </c>
      <c r="H542" s="262">
        <v>0</v>
      </c>
      <c r="I542" s="263">
        <v>0</v>
      </c>
      <c r="J542" s="264">
        <f t="shared" si="681"/>
        <v>0</v>
      </c>
      <c r="K542" s="264">
        <f t="shared" si="682"/>
        <v>0</v>
      </c>
      <c r="L542" s="264">
        <f t="shared" si="683"/>
        <v>0</v>
      </c>
      <c r="M542" s="265">
        <f t="shared" si="684"/>
        <v>0</v>
      </c>
      <c r="N542" s="226"/>
      <c r="S542" s="241"/>
    </row>
    <row r="543" spans="1:19" x14ac:dyDescent="0.2">
      <c r="A543" s="1"/>
      <c r="B543" s="199"/>
      <c r="C543" s="198"/>
      <c r="D543" s="269" t="s">
        <v>1368</v>
      </c>
      <c r="E543" s="267" t="s">
        <v>562</v>
      </c>
      <c r="F543" s="266" t="s">
        <v>105</v>
      </c>
      <c r="G543" s="262">
        <v>3</v>
      </c>
      <c r="H543" s="262">
        <v>0</v>
      </c>
      <c r="I543" s="263">
        <v>0</v>
      </c>
      <c r="J543" s="264">
        <f t="shared" si="681"/>
        <v>0</v>
      </c>
      <c r="K543" s="264">
        <f t="shared" si="682"/>
        <v>0</v>
      </c>
      <c r="L543" s="264">
        <f t="shared" si="683"/>
        <v>0</v>
      </c>
      <c r="M543" s="265">
        <f t="shared" si="684"/>
        <v>0</v>
      </c>
      <c r="N543" s="226"/>
      <c r="S543" s="241"/>
    </row>
    <row r="544" spans="1:19" x14ac:dyDescent="0.2">
      <c r="B544" s="252"/>
      <c r="C544" s="252"/>
      <c r="D544" s="260" t="s">
        <v>1369</v>
      </c>
      <c r="E544" s="252" t="s">
        <v>156</v>
      </c>
      <c r="F544" s="276"/>
      <c r="G544" s="253"/>
      <c r="H544" s="284"/>
      <c r="I544" s="284"/>
      <c r="J544" s="276"/>
      <c r="K544" s="276"/>
      <c r="L544" s="276"/>
      <c r="M544" s="286">
        <f>SUM(M545,M552,M554,M556)</f>
        <v>0</v>
      </c>
      <c r="N544" s="229"/>
      <c r="S544" s="241"/>
    </row>
    <row r="545" spans="1:19" x14ac:dyDescent="0.2">
      <c r="B545" s="252"/>
      <c r="C545" s="252"/>
      <c r="D545" s="260" t="s">
        <v>1370</v>
      </c>
      <c r="E545" s="252" t="s">
        <v>543</v>
      </c>
      <c r="F545" s="276"/>
      <c r="G545" s="253"/>
      <c r="H545" s="284"/>
      <c r="I545" s="284"/>
      <c r="J545" s="276"/>
      <c r="K545" s="276"/>
      <c r="L545" s="276"/>
      <c r="M545" s="286">
        <f>TRUNC(SUM(M546:M551),2)</f>
        <v>0</v>
      </c>
      <c r="N545" s="229"/>
      <c r="S545" s="241"/>
    </row>
    <row r="546" spans="1:19" ht="22.5" x14ac:dyDescent="0.2">
      <c r="B546" s="199"/>
      <c r="C546" s="198"/>
      <c r="D546" s="269" t="s">
        <v>1371</v>
      </c>
      <c r="E546" s="267" t="s">
        <v>874</v>
      </c>
      <c r="F546" s="266" t="s">
        <v>103</v>
      </c>
      <c r="G546" s="262">
        <v>55</v>
      </c>
      <c r="H546" s="262">
        <v>0</v>
      </c>
      <c r="I546" s="263">
        <v>0</v>
      </c>
      <c r="J546" s="264">
        <f t="shared" ref="J546:J547" si="685">TRUNC(SUM(H546:I546),2)</f>
        <v>0</v>
      </c>
      <c r="K546" s="264">
        <f t="shared" ref="K546:K551" si="686">TRUNC(G546*H546,2)</f>
        <v>0</v>
      </c>
      <c r="L546" s="264">
        <f t="shared" ref="L546:L551" si="687">TRUNC(G546*I546,2)</f>
        <v>0</v>
      </c>
      <c r="M546" s="265">
        <f t="shared" ref="M546:M551" si="688">TRUNC(SUM(K546,L546),2)</f>
        <v>0</v>
      </c>
      <c r="N546" s="226"/>
      <c r="S546" s="241"/>
    </row>
    <row r="547" spans="1:19" ht="22.5" x14ac:dyDescent="0.2">
      <c r="B547" s="199"/>
      <c r="C547" s="198"/>
      <c r="D547" s="269" t="s">
        <v>1372</v>
      </c>
      <c r="E547" s="267" t="s">
        <v>1016</v>
      </c>
      <c r="F547" s="266" t="s">
        <v>103</v>
      </c>
      <c r="G547" s="262">
        <v>32</v>
      </c>
      <c r="H547" s="262">
        <v>0</v>
      </c>
      <c r="I547" s="263">
        <v>0</v>
      </c>
      <c r="J547" s="264">
        <f t="shared" si="685"/>
        <v>0</v>
      </c>
      <c r="K547" s="264">
        <f t="shared" si="686"/>
        <v>0</v>
      </c>
      <c r="L547" s="264">
        <f t="shared" si="687"/>
        <v>0</v>
      </c>
      <c r="M547" s="265">
        <f t="shared" si="688"/>
        <v>0</v>
      </c>
      <c r="N547" s="226"/>
      <c r="S547" s="241"/>
    </row>
    <row r="548" spans="1:19" ht="22.5" x14ac:dyDescent="0.2">
      <c r="B548" s="199"/>
      <c r="C548" s="198"/>
      <c r="D548" s="269" t="s">
        <v>1373</v>
      </c>
      <c r="E548" s="267" t="s">
        <v>878</v>
      </c>
      <c r="F548" s="266" t="s">
        <v>105</v>
      </c>
      <c r="G548" s="262">
        <v>9</v>
      </c>
      <c r="H548" s="262">
        <v>0</v>
      </c>
      <c r="I548" s="263">
        <v>0</v>
      </c>
      <c r="J548" s="264">
        <f t="shared" ref="J548:J550" si="689">TRUNC(SUM(H548:I548),2)</f>
        <v>0</v>
      </c>
      <c r="K548" s="264">
        <f t="shared" si="686"/>
        <v>0</v>
      </c>
      <c r="L548" s="264">
        <f t="shared" si="687"/>
        <v>0</v>
      </c>
      <c r="M548" s="265">
        <f t="shared" si="688"/>
        <v>0</v>
      </c>
      <c r="N548" s="226"/>
      <c r="S548" s="241"/>
    </row>
    <row r="549" spans="1:19" ht="22.5" x14ac:dyDescent="0.2">
      <c r="B549" s="199"/>
      <c r="C549" s="198"/>
      <c r="D549" s="269" t="s">
        <v>1374</v>
      </c>
      <c r="E549" s="267" t="s">
        <v>544</v>
      </c>
      <c r="F549" s="266" t="s">
        <v>105</v>
      </c>
      <c r="G549" s="262">
        <v>2</v>
      </c>
      <c r="H549" s="262">
        <v>0</v>
      </c>
      <c r="I549" s="263">
        <v>0</v>
      </c>
      <c r="J549" s="264">
        <f t="shared" si="689"/>
        <v>0</v>
      </c>
      <c r="K549" s="264">
        <f t="shared" si="686"/>
        <v>0</v>
      </c>
      <c r="L549" s="264">
        <f t="shared" si="687"/>
        <v>0</v>
      </c>
      <c r="M549" s="265">
        <f t="shared" si="688"/>
        <v>0</v>
      </c>
      <c r="N549" s="226"/>
      <c r="S549" s="241"/>
    </row>
    <row r="550" spans="1:19" ht="22.5" x14ac:dyDescent="0.2">
      <c r="B550" s="199"/>
      <c r="C550" s="198"/>
      <c r="D550" s="269" t="s">
        <v>1375</v>
      </c>
      <c r="E550" s="267" t="s">
        <v>545</v>
      </c>
      <c r="F550" s="266" t="s">
        <v>105</v>
      </c>
      <c r="G550" s="262">
        <v>10</v>
      </c>
      <c r="H550" s="262">
        <v>0</v>
      </c>
      <c r="I550" s="263">
        <v>0</v>
      </c>
      <c r="J550" s="264">
        <f t="shared" si="689"/>
        <v>0</v>
      </c>
      <c r="K550" s="264">
        <f t="shared" si="686"/>
        <v>0</v>
      </c>
      <c r="L550" s="264">
        <f t="shared" si="687"/>
        <v>0</v>
      </c>
      <c r="M550" s="265">
        <f t="shared" si="688"/>
        <v>0</v>
      </c>
      <c r="N550" s="226"/>
      <c r="S550" s="241"/>
    </row>
    <row r="551" spans="1:19" ht="22.5" x14ac:dyDescent="0.2">
      <c r="B551" s="199"/>
      <c r="C551" s="198"/>
      <c r="D551" s="269" t="s">
        <v>1376</v>
      </c>
      <c r="E551" s="267" t="s">
        <v>563</v>
      </c>
      <c r="F551" s="266" t="s">
        <v>105</v>
      </c>
      <c r="G551" s="262">
        <v>1</v>
      </c>
      <c r="H551" s="262">
        <v>0</v>
      </c>
      <c r="I551" s="263">
        <v>0</v>
      </c>
      <c r="J551" s="264">
        <f t="shared" ref="J551" si="690">TRUNC(SUM(H551:I551),2)</f>
        <v>0</v>
      </c>
      <c r="K551" s="264">
        <f t="shared" si="686"/>
        <v>0</v>
      </c>
      <c r="L551" s="264">
        <f t="shared" si="687"/>
        <v>0</v>
      </c>
      <c r="M551" s="265">
        <f t="shared" si="688"/>
        <v>0</v>
      </c>
      <c r="N551" s="226"/>
      <c r="S551" s="241"/>
    </row>
    <row r="552" spans="1:19" x14ac:dyDescent="0.2">
      <c r="B552" s="252"/>
      <c r="C552" s="252"/>
      <c r="D552" s="260" t="s">
        <v>1377</v>
      </c>
      <c r="E552" s="252" t="s">
        <v>34</v>
      </c>
      <c r="F552" s="276"/>
      <c r="G552" s="253"/>
      <c r="H552" s="284"/>
      <c r="I552" s="284"/>
      <c r="J552" s="276"/>
      <c r="K552" s="276"/>
      <c r="L552" s="276"/>
      <c r="M552" s="286">
        <f>TRUNC(SUM(M553:M553),2)</f>
        <v>0</v>
      </c>
      <c r="N552" s="229"/>
      <c r="S552" s="241"/>
    </row>
    <row r="553" spans="1:19" x14ac:dyDescent="0.2">
      <c r="A553" s="1"/>
      <c r="B553" s="199"/>
      <c r="C553" s="198"/>
      <c r="D553" s="269" t="s">
        <v>1378</v>
      </c>
      <c r="E553" s="267" t="s">
        <v>133</v>
      </c>
      <c r="F553" s="266" t="s">
        <v>103</v>
      </c>
      <c r="G553" s="262">
        <v>200</v>
      </c>
      <c r="H553" s="262">
        <v>0</v>
      </c>
      <c r="I553" s="263">
        <v>0</v>
      </c>
      <c r="J553" s="264">
        <f t="shared" ref="J553" si="691">TRUNC(SUM(H553:I553),2)</f>
        <v>0</v>
      </c>
      <c r="K553" s="264">
        <f t="shared" ref="K553" si="692">TRUNC(G553*H553,2)</f>
        <v>0</v>
      </c>
      <c r="L553" s="264">
        <f t="shared" ref="L553" si="693">TRUNC(G553*I553,2)</f>
        <v>0</v>
      </c>
      <c r="M553" s="265">
        <f t="shared" ref="M553" si="694">TRUNC(SUM(K553,L553),2)</f>
        <v>0</v>
      </c>
      <c r="N553" s="226"/>
      <c r="S553" s="241"/>
    </row>
    <row r="554" spans="1:19" x14ac:dyDescent="0.2">
      <c r="B554" s="252"/>
      <c r="C554" s="252"/>
      <c r="D554" s="260" t="s">
        <v>1379</v>
      </c>
      <c r="E554" s="252" t="s">
        <v>129</v>
      </c>
      <c r="F554" s="276"/>
      <c r="G554" s="253"/>
      <c r="H554" s="284"/>
      <c r="I554" s="284"/>
      <c r="J554" s="276"/>
      <c r="K554" s="276"/>
      <c r="L554" s="276"/>
      <c r="M554" s="286">
        <f>SUM(M555)</f>
        <v>0</v>
      </c>
      <c r="N554" s="229"/>
      <c r="S554" s="241"/>
    </row>
    <row r="555" spans="1:19" ht="22.5" x14ac:dyDescent="0.2">
      <c r="B555" s="199"/>
      <c r="C555" s="198"/>
      <c r="D555" s="269" t="s">
        <v>1380</v>
      </c>
      <c r="E555" s="267" t="s">
        <v>564</v>
      </c>
      <c r="F555" s="266" t="s">
        <v>105</v>
      </c>
      <c r="G555" s="262">
        <v>8</v>
      </c>
      <c r="H555" s="262">
        <v>0</v>
      </c>
      <c r="I555" s="263">
        <v>0</v>
      </c>
      <c r="J555" s="264">
        <f t="shared" ref="J555" si="695">TRUNC(SUM(H555:I555),2)</f>
        <v>0</v>
      </c>
      <c r="K555" s="264">
        <f t="shared" ref="K555" si="696">TRUNC(G555*H555,2)</f>
        <v>0</v>
      </c>
      <c r="L555" s="264">
        <f t="shared" ref="L555" si="697">TRUNC(G555*I555,2)</f>
        <v>0</v>
      </c>
      <c r="M555" s="265">
        <f t="shared" ref="M555" si="698">TRUNC(SUM(K555,L555),2)</f>
        <v>0</v>
      </c>
      <c r="N555" s="226"/>
      <c r="S555" s="241"/>
    </row>
    <row r="556" spans="1:19" x14ac:dyDescent="0.2">
      <c r="B556" s="252"/>
      <c r="C556" s="252"/>
      <c r="D556" s="260" t="s">
        <v>1381</v>
      </c>
      <c r="E556" s="252" t="s">
        <v>131</v>
      </c>
      <c r="F556" s="276"/>
      <c r="G556" s="253"/>
      <c r="H556" s="284"/>
      <c r="I556" s="284"/>
      <c r="J556" s="276"/>
      <c r="K556" s="276"/>
      <c r="L556" s="276"/>
      <c r="M556" s="286">
        <f>TRUNC(SUM(M557:M566),2)</f>
        <v>0</v>
      </c>
      <c r="N556" s="229"/>
      <c r="S556" s="241"/>
    </row>
    <row r="557" spans="1:19" x14ac:dyDescent="0.2">
      <c r="B557" s="199"/>
      <c r="C557" s="198"/>
      <c r="D557" s="269" t="s">
        <v>1382</v>
      </c>
      <c r="E557" s="267" t="s">
        <v>1017</v>
      </c>
      <c r="F557" s="266" t="s">
        <v>105</v>
      </c>
      <c r="G557" s="262">
        <v>1</v>
      </c>
      <c r="H557" s="262">
        <v>0</v>
      </c>
      <c r="I557" s="263">
        <v>0</v>
      </c>
      <c r="J557" s="264">
        <f t="shared" ref="J557:J558" si="699">TRUNC(SUM(H557:I557),2)</f>
        <v>0</v>
      </c>
      <c r="K557" s="264">
        <f t="shared" ref="K557:K566" si="700">TRUNC(G557*H557,2)</f>
        <v>0</v>
      </c>
      <c r="L557" s="264">
        <f t="shared" ref="L557:L566" si="701">TRUNC(G557*I557,2)</f>
        <v>0</v>
      </c>
      <c r="M557" s="265">
        <f t="shared" ref="M557:M566" si="702">TRUNC(SUM(K557,L557),2)</f>
        <v>0</v>
      </c>
      <c r="N557" s="226"/>
      <c r="S557" s="241"/>
    </row>
    <row r="558" spans="1:19" ht="22.5" x14ac:dyDescent="0.2">
      <c r="B558" s="199"/>
      <c r="C558" s="198"/>
      <c r="D558" s="269" t="s">
        <v>1383</v>
      </c>
      <c r="E558" s="267" t="s">
        <v>945</v>
      </c>
      <c r="F558" s="266" t="s">
        <v>105</v>
      </c>
      <c r="G558" s="262">
        <v>2</v>
      </c>
      <c r="H558" s="262">
        <v>0</v>
      </c>
      <c r="I558" s="263">
        <v>0</v>
      </c>
      <c r="J558" s="264">
        <f t="shared" si="699"/>
        <v>0</v>
      </c>
      <c r="K558" s="264">
        <f t="shared" si="700"/>
        <v>0</v>
      </c>
      <c r="L558" s="264">
        <f t="shared" si="701"/>
        <v>0</v>
      </c>
      <c r="M558" s="265">
        <f t="shared" si="702"/>
        <v>0</v>
      </c>
      <c r="N558" s="226"/>
      <c r="S558" s="241"/>
    </row>
    <row r="559" spans="1:19" x14ac:dyDescent="0.2">
      <c r="B559" s="199"/>
      <c r="C559" s="198"/>
      <c r="D559" s="269" t="s">
        <v>1384</v>
      </c>
      <c r="E559" s="267" t="s">
        <v>946</v>
      </c>
      <c r="F559" s="266" t="s">
        <v>105</v>
      </c>
      <c r="G559" s="262">
        <v>5</v>
      </c>
      <c r="H559" s="262">
        <v>0</v>
      </c>
      <c r="I559" s="263">
        <v>0</v>
      </c>
      <c r="J559" s="264">
        <f t="shared" ref="J559:J561" si="703">TRUNC(SUM(H559:I559),2)</f>
        <v>0</v>
      </c>
      <c r="K559" s="264">
        <f t="shared" si="700"/>
        <v>0</v>
      </c>
      <c r="L559" s="264">
        <f t="shared" si="701"/>
        <v>0</v>
      </c>
      <c r="M559" s="265">
        <f t="shared" si="702"/>
        <v>0</v>
      </c>
      <c r="N559" s="226"/>
      <c r="S559" s="241"/>
    </row>
    <row r="560" spans="1:19" x14ac:dyDescent="0.2">
      <c r="B560" s="199"/>
      <c r="C560" s="198"/>
      <c r="D560" s="269" t="s">
        <v>1385</v>
      </c>
      <c r="E560" s="267" t="s">
        <v>1018</v>
      </c>
      <c r="F560" s="266" t="s">
        <v>105</v>
      </c>
      <c r="G560" s="262">
        <v>1</v>
      </c>
      <c r="H560" s="262">
        <v>0</v>
      </c>
      <c r="I560" s="263">
        <v>0</v>
      </c>
      <c r="J560" s="264">
        <f t="shared" si="703"/>
        <v>0</v>
      </c>
      <c r="K560" s="264">
        <f t="shared" si="700"/>
        <v>0</v>
      </c>
      <c r="L560" s="264">
        <f t="shared" si="701"/>
        <v>0</v>
      </c>
      <c r="M560" s="265">
        <f t="shared" si="702"/>
        <v>0</v>
      </c>
      <c r="N560" s="226"/>
      <c r="S560" s="241"/>
    </row>
    <row r="561" spans="2:19" x14ac:dyDescent="0.2">
      <c r="B561" s="199"/>
      <c r="C561" s="198"/>
      <c r="D561" s="269" t="s">
        <v>1386</v>
      </c>
      <c r="E561" s="267" t="s">
        <v>1019</v>
      </c>
      <c r="F561" s="266" t="s">
        <v>105</v>
      </c>
      <c r="G561" s="262">
        <v>1</v>
      </c>
      <c r="H561" s="262">
        <v>0</v>
      </c>
      <c r="I561" s="263">
        <v>0</v>
      </c>
      <c r="J561" s="264">
        <f t="shared" si="703"/>
        <v>0</v>
      </c>
      <c r="K561" s="264">
        <f t="shared" si="700"/>
        <v>0</v>
      </c>
      <c r="L561" s="264">
        <f t="shared" si="701"/>
        <v>0</v>
      </c>
      <c r="M561" s="265">
        <f t="shared" si="702"/>
        <v>0</v>
      </c>
      <c r="N561" s="226"/>
      <c r="S561" s="241"/>
    </row>
    <row r="562" spans="2:19" ht="22.5" x14ac:dyDescent="0.2">
      <c r="B562" s="199"/>
      <c r="C562" s="198"/>
      <c r="D562" s="269" t="s">
        <v>1387</v>
      </c>
      <c r="E562" s="267" t="s">
        <v>1020</v>
      </c>
      <c r="F562" s="266" t="s">
        <v>105</v>
      </c>
      <c r="G562" s="262">
        <v>1</v>
      </c>
      <c r="H562" s="262">
        <v>0</v>
      </c>
      <c r="I562" s="263">
        <v>0</v>
      </c>
      <c r="J562" s="264">
        <f t="shared" ref="J562" si="704">TRUNC(SUM(H562:I562),2)</f>
        <v>0</v>
      </c>
      <c r="K562" s="264">
        <f t="shared" si="700"/>
        <v>0</v>
      </c>
      <c r="L562" s="264">
        <f t="shared" si="701"/>
        <v>0</v>
      </c>
      <c r="M562" s="265">
        <f t="shared" si="702"/>
        <v>0</v>
      </c>
      <c r="N562" s="226"/>
      <c r="S562" s="241"/>
    </row>
    <row r="563" spans="2:19" x14ac:dyDescent="0.2">
      <c r="B563" s="199"/>
      <c r="C563" s="198"/>
      <c r="D563" s="269" t="s">
        <v>1388</v>
      </c>
      <c r="E563" s="267" t="s">
        <v>1021</v>
      </c>
      <c r="F563" s="266" t="s">
        <v>105</v>
      </c>
      <c r="G563" s="262">
        <v>8</v>
      </c>
      <c r="H563" s="262">
        <v>0</v>
      </c>
      <c r="I563" s="263">
        <v>0</v>
      </c>
      <c r="J563" s="264">
        <f t="shared" ref="J563" si="705">TRUNC(SUM(H563:I563),2)</f>
        <v>0</v>
      </c>
      <c r="K563" s="264">
        <f t="shared" si="700"/>
        <v>0</v>
      </c>
      <c r="L563" s="264">
        <f t="shared" si="701"/>
        <v>0</v>
      </c>
      <c r="M563" s="265">
        <f t="shared" si="702"/>
        <v>0</v>
      </c>
      <c r="N563" s="226"/>
      <c r="S563" s="241"/>
    </row>
    <row r="564" spans="2:19" ht="22.5" x14ac:dyDescent="0.2">
      <c r="B564" s="199"/>
      <c r="C564" s="198"/>
      <c r="D564" s="269" t="s">
        <v>1389</v>
      </c>
      <c r="E564" s="267" t="s">
        <v>1022</v>
      </c>
      <c r="F564" s="266" t="s">
        <v>105</v>
      </c>
      <c r="G564" s="262">
        <v>8</v>
      </c>
      <c r="H564" s="262">
        <v>0</v>
      </c>
      <c r="I564" s="263">
        <v>0</v>
      </c>
      <c r="J564" s="264">
        <f t="shared" ref="J564" si="706">TRUNC(SUM(H564:I564),2)</f>
        <v>0</v>
      </c>
      <c r="K564" s="264">
        <f t="shared" si="700"/>
        <v>0</v>
      </c>
      <c r="L564" s="264">
        <f t="shared" si="701"/>
        <v>0</v>
      </c>
      <c r="M564" s="265">
        <f t="shared" si="702"/>
        <v>0</v>
      </c>
      <c r="N564" s="226"/>
      <c r="S564" s="241"/>
    </row>
    <row r="565" spans="2:19" x14ac:dyDescent="0.2">
      <c r="B565" s="199"/>
      <c r="C565" s="198"/>
      <c r="D565" s="269" t="s">
        <v>1390</v>
      </c>
      <c r="E565" s="267" t="s">
        <v>1023</v>
      </c>
      <c r="F565" s="266" t="s">
        <v>105</v>
      </c>
      <c r="G565" s="262">
        <v>1</v>
      </c>
      <c r="H565" s="262">
        <v>0</v>
      </c>
      <c r="I565" s="263">
        <v>0</v>
      </c>
      <c r="J565" s="264">
        <f t="shared" ref="J565" si="707">TRUNC(SUM(H565:I565),2)</f>
        <v>0</v>
      </c>
      <c r="K565" s="264">
        <f t="shared" ref="K565" si="708">TRUNC(G565*H565,2)</f>
        <v>0</v>
      </c>
      <c r="L565" s="264">
        <f t="shared" ref="L565" si="709">TRUNC(G565*I565,2)</f>
        <v>0</v>
      </c>
      <c r="M565" s="265">
        <f t="shared" ref="M565" si="710">TRUNC(SUM(K565,L565),2)</f>
        <v>0</v>
      </c>
      <c r="N565" s="226"/>
      <c r="S565" s="241"/>
    </row>
    <row r="566" spans="2:19" x14ac:dyDescent="0.2">
      <c r="B566" s="199"/>
      <c r="C566" s="198"/>
      <c r="D566" s="269" t="s">
        <v>1391</v>
      </c>
      <c r="E566" s="267" t="s">
        <v>1024</v>
      </c>
      <c r="F566" s="266" t="s">
        <v>105</v>
      </c>
      <c r="G566" s="262">
        <v>1</v>
      </c>
      <c r="H566" s="262">
        <v>0</v>
      </c>
      <c r="I566" s="263">
        <v>0</v>
      </c>
      <c r="J566" s="264">
        <f t="shared" ref="J566" si="711">TRUNC(SUM(H566:I566),2)</f>
        <v>0</v>
      </c>
      <c r="K566" s="264">
        <f t="shared" si="700"/>
        <v>0</v>
      </c>
      <c r="L566" s="264">
        <f t="shared" si="701"/>
        <v>0</v>
      </c>
      <c r="M566" s="265">
        <f t="shared" si="702"/>
        <v>0</v>
      </c>
      <c r="N566" s="226"/>
      <c r="S566" s="241"/>
    </row>
    <row r="567" spans="2:19" x14ac:dyDescent="0.2">
      <c r="B567" s="255"/>
      <c r="C567" s="12"/>
      <c r="D567" s="261"/>
      <c r="E567" s="256" t="s">
        <v>26</v>
      </c>
      <c r="F567" s="277" t="s">
        <v>22</v>
      </c>
      <c r="G567" s="181"/>
      <c r="H567" s="287"/>
      <c r="I567" s="288"/>
      <c r="J567" s="289"/>
      <c r="K567" s="290">
        <f>SUM(K500:K566)</f>
        <v>0</v>
      </c>
      <c r="L567" s="290">
        <f>SUM(L500:L566)</f>
        <v>0</v>
      </c>
      <c r="M567" s="291"/>
      <c r="N567" s="226"/>
    </row>
    <row r="568" spans="2:19" x14ac:dyDescent="0.2">
      <c r="B568" s="7"/>
      <c r="C568" s="6"/>
      <c r="D568" s="240"/>
      <c r="E568" s="6" t="s">
        <v>22</v>
      </c>
      <c r="F568" s="278" t="s">
        <v>22</v>
      </c>
      <c r="G568" s="8"/>
      <c r="H568" s="292"/>
      <c r="I568" s="293"/>
      <c r="J568" s="294"/>
      <c r="K568" s="294"/>
      <c r="L568" s="295">
        <f>SUM(K567:L567)</f>
        <v>0</v>
      </c>
      <c r="M568" s="296"/>
      <c r="N568" s="226"/>
    </row>
    <row r="569" spans="2:19" x14ac:dyDescent="0.2">
      <c r="B569" s="252"/>
      <c r="C569" s="252"/>
      <c r="D569" s="259" t="s">
        <v>1392</v>
      </c>
      <c r="E569" s="252" t="s">
        <v>134</v>
      </c>
      <c r="F569" s="276"/>
      <c r="G569" s="253"/>
      <c r="H569" s="284"/>
      <c r="I569" s="284"/>
      <c r="J569" s="276"/>
      <c r="K569" s="276"/>
      <c r="L569" s="276"/>
      <c r="M569" s="286">
        <f>SUM(M570,M573)</f>
        <v>0</v>
      </c>
      <c r="N569" s="229"/>
      <c r="S569" s="241"/>
    </row>
    <row r="570" spans="2:19" x14ac:dyDescent="0.2">
      <c r="B570" s="252"/>
      <c r="C570" s="252"/>
      <c r="D570" s="260" t="s">
        <v>1393</v>
      </c>
      <c r="E570" s="252" t="s">
        <v>135</v>
      </c>
      <c r="F570" s="276"/>
      <c r="G570" s="253"/>
      <c r="H570" s="284"/>
      <c r="I570" s="284"/>
      <c r="J570" s="276"/>
      <c r="K570" s="276"/>
      <c r="L570" s="276"/>
      <c r="M570" s="286">
        <f>TRUNC(SUM(M571:M572),2)</f>
        <v>0</v>
      </c>
      <c r="N570" s="229"/>
      <c r="S570" s="241"/>
    </row>
    <row r="571" spans="2:19" ht="22.5" x14ac:dyDescent="0.2">
      <c r="B571" s="199"/>
      <c r="C571" s="198"/>
      <c r="D571" s="269" t="s">
        <v>1394</v>
      </c>
      <c r="E571" s="267" t="s">
        <v>1025</v>
      </c>
      <c r="F571" s="266" t="s">
        <v>105</v>
      </c>
      <c r="G571" s="262">
        <v>1</v>
      </c>
      <c r="H571" s="262">
        <v>0</v>
      </c>
      <c r="I571" s="263">
        <v>0</v>
      </c>
      <c r="J571" s="264">
        <f t="shared" ref="J571" si="712">TRUNC(SUM(H571:I571),2)</f>
        <v>0</v>
      </c>
      <c r="K571" s="264">
        <f t="shared" ref="K571" si="713">TRUNC(G571*H571,2)</f>
        <v>0</v>
      </c>
      <c r="L571" s="264">
        <f t="shared" ref="L571" si="714">TRUNC(G571*I571,2)</f>
        <v>0</v>
      </c>
      <c r="M571" s="265">
        <f t="shared" ref="M571" si="715">TRUNC(SUM(K571,L571),2)</f>
        <v>0</v>
      </c>
      <c r="N571" s="226"/>
      <c r="S571" s="241"/>
    </row>
    <row r="572" spans="2:19" ht="22.5" x14ac:dyDescent="0.2">
      <c r="B572" s="199"/>
      <c r="C572" s="198"/>
      <c r="D572" s="269" t="s">
        <v>1395</v>
      </c>
      <c r="E572" s="267" t="s">
        <v>1026</v>
      </c>
      <c r="F572" s="266" t="s">
        <v>105</v>
      </c>
      <c r="G572" s="262">
        <v>2</v>
      </c>
      <c r="H572" s="262">
        <v>0</v>
      </c>
      <c r="I572" s="263">
        <v>0</v>
      </c>
      <c r="J572" s="264">
        <f t="shared" ref="J572" si="716">TRUNC(SUM(H572:I572),2)</f>
        <v>0</v>
      </c>
      <c r="K572" s="264">
        <f t="shared" ref="K572" si="717">TRUNC(G572*H572,2)</f>
        <v>0</v>
      </c>
      <c r="L572" s="264">
        <f t="shared" ref="L572" si="718">TRUNC(G572*I572,2)</f>
        <v>0</v>
      </c>
      <c r="M572" s="265">
        <f t="shared" ref="M572" si="719">TRUNC(SUM(K572,L572),2)</f>
        <v>0</v>
      </c>
      <c r="N572" s="226"/>
      <c r="S572" s="241"/>
    </row>
    <row r="573" spans="2:19" x14ac:dyDescent="0.2">
      <c r="B573" s="252"/>
      <c r="C573" s="252"/>
      <c r="D573" s="260" t="s">
        <v>1396</v>
      </c>
      <c r="E573" s="252" t="s">
        <v>136</v>
      </c>
      <c r="F573" s="276"/>
      <c r="G573" s="253"/>
      <c r="H573" s="284"/>
      <c r="I573" s="284"/>
      <c r="J573" s="276"/>
      <c r="K573" s="276"/>
      <c r="L573" s="276"/>
      <c r="M573" s="286">
        <f>TRUNC(SUM(M574:M576),2)</f>
        <v>0</v>
      </c>
      <c r="N573" s="229"/>
      <c r="S573" s="241"/>
    </row>
    <row r="574" spans="2:19" x14ac:dyDescent="0.2">
      <c r="B574" s="199"/>
      <c r="C574" s="198"/>
      <c r="D574" s="269" t="s">
        <v>1397</v>
      </c>
      <c r="E574" s="267" t="s">
        <v>567</v>
      </c>
      <c r="F574" s="266" t="s">
        <v>105</v>
      </c>
      <c r="G574" s="262">
        <v>4</v>
      </c>
      <c r="H574" s="262">
        <v>0</v>
      </c>
      <c r="I574" s="263">
        <v>0</v>
      </c>
      <c r="J574" s="264">
        <f t="shared" ref="J574:J575" si="720">TRUNC(SUM(H574:I574),2)</f>
        <v>0</v>
      </c>
      <c r="K574" s="264">
        <f t="shared" ref="K574:K575" si="721">TRUNC(G574*H574,2)</f>
        <v>0</v>
      </c>
      <c r="L574" s="264">
        <f t="shared" ref="L574:L575" si="722">TRUNC(G574*I574,2)</f>
        <v>0</v>
      </c>
      <c r="M574" s="265">
        <f t="shared" ref="M574:M575" si="723">TRUNC(SUM(K574,L574),2)</f>
        <v>0</v>
      </c>
      <c r="N574" s="226"/>
      <c r="S574" s="241"/>
    </row>
    <row r="575" spans="2:19" x14ac:dyDescent="0.2">
      <c r="B575" s="199"/>
      <c r="C575" s="198"/>
      <c r="D575" s="269" t="s">
        <v>1398</v>
      </c>
      <c r="E575" s="267" t="s">
        <v>568</v>
      </c>
      <c r="F575" s="266" t="s">
        <v>105</v>
      </c>
      <c r="G575" s="262">
        <v>2</v>
      </c>
      <c r="H575" s="262">
        <v>0</v>
      </c>
      <c r="I575" s="263">
        <v>0</v>
      </c>
      <c r="J575" s="264">
        <f t="shared" si="720"/>
        <v>0</v>
      </c>
      <c r="K575" s="264">
        <f t="shared" si="721"/>
        <v>0</v>
      </c>
      <c r="L575" s="264">
        <f t="shared" si="722"/>
        <v>0</v>
      </c>
      <c r="M575" s="265">
        <f t="shared" si="723"/>
        <v>0</v>
      </c>
      <c r="N575" s="226"/>
      <c r="S575" s="241"/>
    </row>
    <row r="576" spans="2:19" x14ac:dyDescent="0.2">
      <c r="B576" s="199"/>
      <c r="C576" s="198"/>
      <c r="D576" s="269" t="s">
        <v>1399</v>
      </c>
      <c r="E576" s="267" t="s">
        <v>569</v>
      </c>
      <c r="F576" s="266" t="s">
        <v>105</v>
      </c>
      <c r="G576" s="262">
        <v>3</v>
      </c>
      <c r="H576" s="262">
        <v>0</v>
      </c>
      <c r="I576" s="263">
        <v>0</v>
      </c>
      <c r="J576" s="264">
        <f t="shared" ref="J576" si="724">TRUNC(SUM(H576:I576),2)</f>
        <v>0</v>
      </c>
      <c r="K576" s="264">
        <f t="shared" ref="K576" si="725">TRUNC(G576*H576,2)</f>
        <v>0</v>
      </c>
      <c r="L576" s="264">
        <f t="shared" ref="L576" si="726">TRUNC(G576*I576,2)</f>
        <v>0</v>
      </c>
      <c r="M576" s="265">
        <f t="shared" ref="M576" si="727">TRUNC(SUM(K576,L576),2)</f>
        <v>0</v>
      </c>
      <c r="N576" s="226"/>
      <c r="S576" s="241"/>
    </row>
    <row r="577" spans="1:19" x14ac:dyDescent="0.2">
      <c r="B577" s="255"/>
      <c r="C577" s="12"/>
      <c r="D577" s="261"/>
      <c r="E577" s="256" t="s">
        <v>26</v>
      </c>
      <c r="F577" s="277" t="s">
        <v>22</v>
      </c>
      <c r="G577" s="181"/>
      <c r="H577" s="287"/>
      <c r="I577" s="288"/>
      <c r="J577" s="289"/>
      <c r="K577" s="290">
        <f>SUM(K571:K576)</f>
        <v>0</v>
      </c>
      <c r="L577" s="290">
        <f>SUM(L571:L576)</f>
        <v>0</v>
      </c>
      <c r="M577" s="291"/>
      <c r="N577" s="226"/>
    </row>
    <row r="578" spans="1:19" x14ac:dyDescent="0.2">
      <c r="B578" s="7"/>
      <c r="C578" s="6"/>
      <c r="D578" s="240"/>
      <c r="E578" s="6" t="s">
        <v>22</v>
      </c>
      <c r="F578" s="278" t="s">
        <v>22</v>
      </c>
      <c r="G578" s="8"/>
      <c r="H578" s="292"/>
      <c r="I578" s="293"/>
      <c r="J578" s="294"/>
      <c r="K578" s="294"/>
      <c r="L578" s="295">
        <f>SUM(K577:L577)</f>
        <v>0</v>
      </c>
      <c r="M578" s="296"/>
      <c r="N578" s="226"/>
    </row>
    <row r="579" spans="1:19" x14ac:dyDescent="0.2">
      <c r="B579" s="252"/>
      <c r="C579" s="252"/>
      <c r="D579" s="259" t="s">
        <v>1400</v>
      </c>
      <c r="E579" s="252" t="s">
        <v>137</v>
      </c>
      <c r="F579" s="276"/>
      <c r="G579" s="253"/>
      <c r="H579" s="284"/>
      <c r="I579" s="284"/>
      <c r="J579" s="276"/>
      <c r="K579" s="276"/>
      <c r="L579" s="276"/>
      <c r="M579" s="286">
        <f>SUM(M580,M590,M592,M595,M608,M615)</f>
        <v>0</v>
      </c>
      <c r="N579" s="229"/>
    </row>
    <row r="580" spans="1:19" x14ac:dyDescent="0.2">
      <c r="B580" s="252"/>
      <c r="C580" s="252"/>
      <c r="D580" s="260" t="s">
        <v>1401</v>
      </c>
      <c r="E580" s="252" t="s">
        <v>570</v>
      </c>
      <c r="F580" s="276"/>
      <c r="G580" s="253"/>
      <c r="H580" s="284"/>
      <c r="I580" s="284"/>
      <c r="J580" s="276"/>
      <c r="K580" s="276"/>
      <c r="L580" s="276"/>
      <c r="M580" s="286">
        <f>TRUNC(SUM(M581:M589),2)</f>
        <v>0</v>
      </c>
      <c r="N580" s="229"/>
      <c r="S580" s="241"/>
    </row>
    <row r="581" spans="1:19" ht="56.25" x14ac:dyDescent="0.2">
      <c r="A581" s="1"/>
      <c r="B581" s="199"/>
      <c r="C581" s="198"/>
      <c r="D581" s="269" t="s">
        <v>1402</v>
      </c>
      <c r="E581" s="267" t="s">
        <v>571</v>
      </c>
      <c r="F581" s="266" t="s">
        <v>132</v>
      </c>
      <c r="G581" s="262">
        <v>1</v>
      </c>
      <c r="H581" s="262">
        <v>0</v>
      </c>
      <c r="I581" s="263">
        <v>0</v>
      </c>
      <c r="J581" s="264">
        <f t="shared" ref="J581:J582" si="728">TRUNC(SUM(H581:I581),2)</f>
        <v>0</v>
      </c>
      <c r="K581" s="264">
        <f t="shared" ref="K581:K582" si="729">TRUNC(G581*H581,2)</f>
        <v>0</v>
      </c>
      <c r="L581" s="264">
        <f t="shared" ref="L581:L582" si="730">TRUNC(G581*I581,2)</f>
        <v>0</v>
      </c>
      <c r="M581" s="265">
        <f t="shared" ref="M581:M582" si="731">TRUNC(SUM(K581,L581),2)</f>
        <v>0</v>
      </c>
      <c r="N581" s="226"/>
      <c r="O581" s="205"/>
      <c r="P581" s="205"/>
      <c r="S581" s="241"/>
    </row>
    <row r="582" spans="1:19" x14ac:dyDescent="0.2">
      <c r="A582" s="1"/>
      <c r="B582" s="199"/>
      <c r="C582" s="198"/>
      <c r="D582" s="269" t="s">
        <v>1403</v>
      </c>
      <c r="E582" s="267" t="s">
        <v>572</v>
      </c>
      <c r="F582" s="266" t="s">
        <v>103</v>
      </c>
      <c r="G582" s="262">
        <v>40</v>
      </c>
      <c r="H582" s="262">
        <v>0</v>
      </c>
      <c r="I582" s="263">
        <v>0</v>
      </c>
      <c r="J582" s="264">
        <f t="shared" si="728"/>
        <v>0</v>
      </c>
      <c r="K582" s="264">
        <f t="shared" si="729"/>
        <v>0</v>
      </c>
      <c r="L582" s="264">
        <f t="shared" si="730"/>
        <v>0</v>
      </c>
      <c r="M582" s="265">
        <f t="shared" si="731"/>
        <v>0</v>
      </c>
      <c r="N582" s="226"/>
      <c r="O582" s="205"/>
      <c r="P582" s="205"/>
      <c r="S582" s="241"/>
    </row>
    <row r="583" spans="1:19" x14ac:dyDescent="0.2">
      <c r="A583" s="1"/>
      <c r="B583" s="199"/>
      <c r="C583" s="198"/>
      <c r="D583" s="269" t="s">
        <v>1404</v>
      </c>
      <c r="E583" s="267" t="s">
        <v>573</v>
      </c>
      <c r="F583" s="266" t="s">
        <v>103</v>
      </c>
      <c r="G583" s="262">
        <v>40</v>
      </c>
      <c r="H583" s="262">
        <v>0</v>
      </c>
      <c r="I583" s="263">
        <v>0</v>
      </c>
      <c r="J583" s="264">
        <f t="shared" ref="J583:J586" si="732">TRUNC(SUM(H583:I583),2)</f>
        <v>0</v>
      </c>
      <c r="K583" s="264">
        <f t="shared" ref="K583:K586" si="733">TRUNC(G583*H583,2)</f>
        <v>0</v>
      </c>
      <c r="L583" s="264">
        <f t="shared" ref="L583:L586" si="734">TRUNC(G583*I583,2)</f>
        <v>0</v>
      </c>
      <c r="M583" s="265">
        <f t="shared" ref="M583:M586" si="735">TRUNC(SUM(K583,L583),2)</f>
        <v>0</v>
      </c>
      <c r="N583" s="226"/>
      <c r="O583" s="205"/>
      <c r="P583" s="205"/>
      <c r="S583" s="241"/>
    </row>
    <row r="584" spans="1:19" x14ac:dyDescent="0.2">
      <c r="A584" s="1"/>
      <c r="B584" s="199"/>
      <c r="C584" s="198"/>
      <c r="D584" s="269" t="s">
        <v>1405</v>
      </c>
      <c r="E584" s="267" t="s">
        <v>1027</v>
      </c>
      <c r="F584" s="266" t="s">
        <v>105</v>
      </c>
      <c r="G584" s="262">
        <v>3</v>
      </c>
      <c r="H584" s="262">
        <v>0</v>
      </c>
      <c r="I584" s="263">
        <v>0</v>
      </c>
      <c r="J584" s="264">
        <f t="shared" si="732"/>
        <v>0</v>
      </c>
      <c r="K584" s="264">
        <f t="shared" si="733"/>
        <v>0</v>
      </c>
      <c r="L584" s="264">
        <f t="shared" si="734"/>
        <v>0</v>
      </c>
      <c r="M584" s="265">
        <f t="shared" si="735"/>
        <v>0</v>
      </c>
      <c r="N584" s="226"/>
      <c r="O584" s="205"/>
      <c r="P584" s="205"/>
      <c r="S584" s="241"/>
    </row>
    <row r="585" spans="1:19" x14ac:dyDescent="0.2">
      <c r="A585" s="1"/>
      <c r="B585" s="199"/>
      <c r="C585" s="198"/>
      <c r="D585" s="269" t="s">
        <v>1406</v>
      </c>
      <c r="E585" s="267" t="s">
        <v>1028</v>
      </c>
      <c r="F585" s="266" t="s">
        <v>105</v>
      </c>
      <c r="G585" s="262">
        <v>3</v>
      </c>
      <c r="H585" s="262">
        <v>0</v>
      </c>
      <c r="I585" s="263">
        <v>0</v>
      </c>
      <c r="J585" s="264">
        <f t="shared" si="732"/>
        <v>0</v>
      </c>
      <c r="K585" s="264">
        <f t="shared" si="733"/>
        <v>0</v>
      </c>
      <c r="L585" s="264">
        <f t="shared" si="734"/>
        <v>0</v>
      </c>
      <c r="M585" s="265">
        <f t="shared" si="735"/>
        <v>0</v>
      </c>
      <c r="N585" s="226"/>
      <c r="O585" s="205"/>
      <c r="P585" s="205"/>
      <c r="S585" s="241"/>
    </row>
    <row r="586" spans="1:19" ht="22.5" x14ac:dyDescent="0.2">
      <c r="A586" s="1"/>
      <c r="B586" s="199"/>
      <c r="C586" s="198"/>
      <c r="D586" s="269" t="s">
        <v>1407</v>
      </c>
      <c r="E586" s="267" t="s">
        <v>575</v>
      </c>
      <c r="F586" s="266" t="s">
        <v>105</v>
      </c>
      <c r="G586" s="262">
        <v>3</v>
      </c>
      <c r="H586" s="262">
        <v>0</v>
      </c>
      <c r="I586" s="263">
        <v>0</v>
      </c>
      <c r="J586" s="264">
        <f t="shared" si="732"/>
        <v>0</v>
      </c>
      <c r="K586" s="264">
        <f t="shared" si="733"/>
        <v>0</v>
      </c>
      <c r="L586" s="264">
        <f t="shared" si="734"/>
        <v>0</v>
      </c>
      <c r="M586" s="265">
        <f t="shared" si="735"/>
        <v>0</v>
      </c>
      <c r="N586" s="226"/>
      <c r="O586" s="205"/>
      <c r="P586" s="205"/>
      <c r="S586" s="241"/>
    </row>
    <row r="587" spans="1:19" ht="33.75" x14ac:dyDescent="0.2">
      <c r="A587" s="1"/>
      <c r="B587" s="199"/>
      <c r="C587" s="198"/>
      <c r="D587" s="269" t="s">
        <v>1408</v>
      </c>
      <c r="E587" s="267" t="s">
        <v>576</v>
      </c>
      <c r="F587" s="266" t="s">
        <v>105</v>
      </c>
      <c r="G587" s="262">
        <v>3</v>
      </c>
      <c r="H587" s="262">
        <v>0</v>
      </c>
      <c r="I587" s="263">
        <v>0</v>
      </c>
      <c r="J587" s="264">
        <f t="shared" ref="J587:J588" si="736">TRUNC(SUM(H587:I587),2)</f>
        <v>0</v>
      </c>
      <c r="K587" s="264">
        <f t="shared" ref="K587:K588" si="737">TRUNC(G587*H587,2)</f>
        <v>0</v>
      </c>
      <c r="L587" s="264">
        <f t="shared" ref="L587:L588" si="738">TRUNC(G587*I587,2)</f>
        <v>0</v>
      </c>
      <c r="M587" s="265">
        <f t="shared" ref="M587:M588" si="739">TRUNC(SUM(K587,L587),2)</f>
        <v>0</v>
      </c>
      <c r="N587" s="226"/>
      <c r="O587" s="205"/>
      <c r="P587" s="205"/>
      <c r="S587" s="241"/>
    </row>
    <row r="588" spans="1:19" ht="22.5" x14ac:dyDescent="0.2">
      <c r="A588" s="1"/>
      <c r="B588" s="199"/>
      <c r="C588" s="198"/>
      <c r="D588" s="269" t="s">
        <v>1409</v>
      </c>
      <c r="E588" s="267" t="s">
        <v>1029</v>
      </c>
      <c r="F588" s="266" t="s">
        <v>105</v>
      </c>
      <c r="G588" s="262">
        <v>3</v>
      </c>
      <c r="H588" s="262">
        <v>0</v>
      </c>
      <c r="I588" s="263">
        <v>0</v>
      </c>
      <c r="J588" s="264">
        <f t="shared" si="736"/>
        <v>0</v>
      </c>
      <c r="K588" s="264">
        <f t="shared" si="737"/>
        <v>0</v>
      </c>
      <c r="L588" s="264">
        <f t="shared" si="738"/>
        <v>0</v>
      </c>
      <c r="M588" s="265">
        <f t="shared" si="739"/>
        <v>0</v>
      </c>
      <c r="N588" s="226"/>
      <c r="O588" s="205"/>
      <c r="P588" s="205"/>
      <c r="S588" s="241"/>
    </row>
    <row r="589" spans="1:19" x14ac:dyDescent="0.2">
      <c r="A589" s="1"/>
      <c r="B589" s="199"/>
      <c r="C589" s="198"/>
      <c r="D589" s="269" t="s">
        <v>1410</v>
      </c>
      <c r="E589" s="267" t="s">
        <v>1030</v>
      </c>
      <c r="F589" s="266" t="s">
        <v>105</v>
      </c>
      <c r="G589" s="262">
        <v>3</v>
      </c>
      <c r="H589" s="262">
        <v>0</v>
      </c>
      <c r="I589" s="263">
        <v>0</v>
      </c>
      <c r="J589" s="264">
        <f t="shared" ref="J589" si="740">TRUNC(SUM(H589:I589),2)</f>
        <v>0</v>
      </c>
      <c r="K589" s="264">
        <f t="shared" ref="K589" si="741">TRUNC(G589*H589,2)</f>
        <v>0</v>
      </c>
      <c r="L589" s="264">
        <f t="shared" ref="L589" si="742">TRUNC(G589*I589,2)</f>
        <v>0</v>
      </c>
      <c r="M589" s="265">
        <f t="shared" ref="M589" si="743">TRUNC(SUM(K589,L589),2)</f>
        <v>0</v>
      </c>
      <c r="N589" s="226"/>
      <c r="O589" s="205"/>
      <c r="P589" s="205"/>
      <c r="S589" s="241"/>
    </row>
    <row r="590" spans="1:19" x14ac:dyDescent="0.2">
      <c r="B590" s="252"/>
      <c r="C590" s="252"/>
      <c r="D590" s="260" t="s">
        <v>1411</v>
      </c>
      <c r="E590" s="252" t="s">
        <v>138</v>
      </c>
      <c r="F590" s="276"/>
      <c r="G590" s="253"/>
      <c r="H590" s="284"/>
      <c r="I590" s="284"/>
      <c r="J590" s="276"/>
      <c r="K590" s="276"/>
      <c r="L590" s="276"/>
      <c r="M590" s="286">
        <f>TRUNC(SUM(M591),2)</f>
        <v>0</v>
      </c>
      <c r="N590" s="229"/>
      <c r="S590" s="241"/>
    </row>
    <row r="591" spans="1:19" ht="9.6" customHeight="1" x14ac:dyDescent="0.2">
      <c r="A591" s="1"/>
      <c r="B591" s="199"/>
      <c r="C591" s="198"/>
      <c r="D591" s="269" t="s">
        <v>1412</v>
      </c>
      <c r="E591" s="267" t="s">
        <v>1031</v>
      </c>
      <c r="F591" s="266" t="s">
        <v>105</v>
      </c>
      <c r="G591" s="262">
        <v>2</v>
      </c>
      <c r="H591" s="262">
        <v>0</v>
      </c>
      <c r="I591" s="263">
        <v>0</v>
      </c>
      <c r="J591" s="264">
        <f t="shared" ref="J591" si="744">TRUNC(SUM(H591:I591),2)</f>
        <v>0</v>
      </c>
      <c r="K591" s="264">
        <f t="shared" ref="K591" si="745">TRUNC(G591*H591,2)</f>
        <v>0</v>
      </c>
      <c r="L591" s="264">
        <f t="shared" ref="L591" si="746">TRUNC(G591*I591,2)</f>
        <v>0</v>
      </c>
      <c r="M591" s="265">
        <f t="shared" ref="M591" si="747">TRUNC(SUM(K591,L591),2)</f>
        <v>0</v>
      </c>
      <c r="N591" s="226"/>
      <c r="O591" s="205"/>
      <c r="P591" s="205"/>
      <c r="S591" s="241"/>
    </row>
    <row r="592" spans="1:19" x14ac:dyDescent="0.2">
      <c r="B592" s="252"/>
      <c r="C592" s="252"/>
      <c r="D592" s="260" t="s">
        <v>1413</v>
      </c>
      <c r="E592" s="252" t="s">
        <v>139</v>
      </c>
      <c r="F592" s="276"/>
      <c r="G592" s="253"/>
      <c r="H592" s="284"/>
      <c r="I592" s="284"/>
      <c r="J592" s="276"/>
      <c r="K592" s="276"/>
      <c r="L592" s="276"/>
      <c r="M592" s="286">
        <f>TRUNC(SUM(M593:M594),2)</f>
        <v>0</v>
      </c>
      <c r="N592" s="229"/>
      <c r="S592" s="241"/>
    </row>
    <row r="593" spans="1:19" ht="22.5" x14ac:dyDescent="0.2">
      <c r="A593" s="1"/>
      <c r="B593" s="199"/>
      <c r="C593" s="198"/>
      <c r="D593" s="269" t="s">
        <v>1414</v>
      </c>
      <c r="E593" s="267" t="s">
        <v>577</v>
      </c>
      <c r="F593" s="266" t="s">
        <v>103</v>
      </c>
      <c r="G593" s="262">
        <v>30</v>
      </c>
      <c r="H593" s="262">
        <v>0</v>
      </c>
      <c r="I593" s="263">
        <v>0</v>
      </c>
      <c r="J593" s="264">
        <f t="shared" ref="J593:J594" si="748">TRUNC(SUM(H593:I593),2)</f>
        <v>0</v>
      </c>
      <c r="K593" s="264">
        <f t="shared" ref="K593:K594" si="749">TRUNC(G593*H593,2)</f>
        <v>0</v>
      </c>
      <c r="L593" s="264">
        <f t="shared" ref="L593:L594" si="750">TRUNC(G593*I593,2)</f>
        <v>0</v>
      </c>
      <c r="M593" s="265">
        <f t="shared" ref="M593:M594" si="751">TRUNC(SUM(K593,L593),2)</f>
        <v>0</v>
      </c>
      <c r="N593" s="226"/>
      <c r="O593" s="205"/>
      <c r="P593" s="205"/>
      <c r="S593" s="241"/>
    </row>
    <row r="594" spans="1:19" ht="22.5" x14ac:dyDescent="0.2">
      <c r="A594" s="1"/>
      <c r="B594" s="199"/>
      <c r="C594" s="198"/>
      <c r="D594" s="269" t="s">
        <v>1415</v>
      </c>
      <c r="E594" s="267" t="s">
        <v>578</v>
      </c>
      <c r="F594" s="266" t="s">
        <v>103</v>
      </c>
      <c r="G594" s="262">
        <v>30</v>
      </c>
      <c r="H594" s="262">
        <v>0</v>
      </c>
      <c r="I594" s="263">
        <v>0</v>
      </c>
      <c r="J594" s="264">
        <f t="shared" si="748"/>
        <v>0</v>
      </c>
      <c r="K594" s="264">
        <f t="shared" si="749"/>
        <v>0</v>
      </c>
      <c r="L594" s="264">
        <f t="shared" si="750"/>
        <v>0</v>
      </c>
      <c r="M594" s="265">
        <f t="shared" si="751"/>
        <v>0</v>
      </c>
      <c r="N594" s="226"/>
      <c r="O594" s="205"/>
      <c r="P594" s="205"/>
      <c r="S594" s="241"/>
    </row>
    <row r="595" spans="1:19" x14ac:dyDescent="0.2">
      <c r="B595" s="252"/>
      <c r="C595" s="252"/>
      <c r="D595" s="260" t="s">
        <v>1416</v>
      </c>
      <c r="E595" s="252" t="s">
        <v>458</v>
      </c>
      <c r="F595" s="276"/>
      <c r="G595" s="253"/>
      <c r="H595" s="284"/>
      <c r="I595" s="284"/>
      <c r="J595" s="276"/>
      <c r="K595" s="276"/>
      <c r="L595" s="276"/>
      <c r="M595" s="286">
        <f>SUM(M596,M598,M602)</f>
        <v>0</v>
      </c>
      <c r="N595" s="229"/>
      <c r="S595" s="241"/>
    </row>
    <row r="596" spans="1:19" x14ac:dyDescent="0.2">
      <c r="B596" s="252"/>
      <c r="C596" s="252"/>
      <c r="D596" s="260" t="s">
        <v>1417</v>
      </c>
      <c r="E596" s="252" t="s">
        <v>579</v>
      </c>
      <c r="F596" s="276"/>
      <c r="G596" s="253"/>
      <c r="H596" s="284"/>
      <c r="I596" s="284"/>
      <c r="J596" s="276"/>
      <c r="K596" s="276"/>
      <c r="L596" s="276"/>
      <c r="M596" s="286">
        <f>TRUNC(SUM(M597:M597),2)</f>
        <v>0</v>
      </c>
      <c r="N596" s="229"/>
      <c r="S596" s="241"/>
    </row>
    <row r="597" spans="1:19" ht="33.75" x14ac:dyDescent="0.2">
      <c r="B597" s="199"/>
      <c r="C597" s="198"/>
      <c r="D597" s="269" t="s">
        <v>1418</v>
      </c>
      <c r="E597" s="267" t="s">
        <v>1032</v>
      </c>
      <c r="F597" s="266" t="s">
        <v>105</v>
      </c>
      <c r="G597" s="262">
        <v>1</v>
      </c>
      <c r="H597" s="262">
        <v>0</v>
      </c>
      <c r="I597" s="263">
        <v>0</v>
      </c>
      <c r="J597" s="264">
        <f t="shared" ref="J597" si="752">TRUNC(SUM(H597:I597),2)</f>
        <v>0</v>
      </c>
      <c r="K597" s="264">
        <f t="shared" ref="K597" si="753">TRUNC(G597*H597,2)</f>
        <v>0</v>
      </c>
      <c r="L597" s="264">
        <f t="shared" ref="L597" si="754">TRUNC(G597*I597,2)</f>
        <v>0</v>
      </c>
      <c r="M597" s="265">
        <f t="shared" ref="M597" si="755">TRUNC(SUM(K597,L597),2)</f>
        <v>0</v>
      </c>
      <c r="N597" s="226"/>
      <c r="S597" s="241"/>
    </row>
    <row r="598" spans="1:19" x14ac:dyDescent="0.2">
      <c r="B598" s="252"/>
      <c r="C598" s="252"/>
      <c r="D598" s="260" t="s">
        <v>1419</v>
      </c>
      <c r="E598" s="252" t="s">
        <v>140</v>
      </c>
      <c r="F598" s="276"/>
      <c r="G598" s="253"/>
      <c r="H598" s="284"/>
      <c r="I598" s="284"/>
      <c r="J598" s="276"/>
      <c r="K598" s="276"/>
      <c r="L598" s="276"/>
      <c r="M598" s="286">
        <f>TRUNC(SUM(M599:M601),2)</f>
        <v>0</v>
      </c>
      <c r="N598" s="229"/>
      <c r="S598" s="241"/>
    </row>
    <row r="599" spans="1:19" ht="45" x14ac:dyDescent="0.2">
      <c r="B599" s="199"/>
      <c r="C599" s="198"/>
      <c r="D599" s="269" t="s">
        <v>1420</v>
      </c>
      <c r="E599" s="267" t="s">
        <v>580</v>
      </c>
      <c r="F599" s="266" t="s">
        <v>105</v>
      </c>
      <c r="G599" s="262">
        <v>1</v>
      </c>
      <c r="H599" s="262">
        <v>0</v>
      </c>
      <c r="I599" s="263">
        <v>0</v>
      </c>
      <c r="J599" s="264">
        <f t="shared" ref="J599:J600" si="756">TRUNC(SUM(H599:I599),2)</f>
        <v>0</v>
      </c>
      <c r="K599" s="264">
        <f t="shared" ref="K599:K600" si="757">TRUNC(G599*H599,2)</f>
        <v>0</v>
      </c>
      <c r="L599" s="264">
        <f t="shared" ref="L599:L600" si="758">TRUNC(G599*I599,2)</f>
        <v>0</v>
      </c>
      <c r="M599" s="265">
        <f t="shared" ref="M599:M600" si="759">TRUNC(SUM(K599,L599),2)</f>
        <v>0</v>
      </c>
      <c r="N599" s="226"/>
      <c r="S599" s="241"/>
    </row>
    <row r="600" spans="1:19" ht="33.75" x14ac:dyDescent="0.2">
      <c r="B600" s="199"/>
      <c r="C600" s="198"/>
      <c r="D600" s="269" t="s">
        <v>1421</v>
      </c>
      <c r="E600" s="267" t="s">
        <v>581</v>
      </c>
      <c r="F600" s="266" t="s">
        <v>105</v>
      </c>
      <c r="G600" s="262">
        <v>1</v>
      </c>
      <c r="H600" s="262">
        <v>0</v>
      </c>
      <c r="I600" s="263">
        <v>0</v>
      </c>
      <c r="J600" s="264">
        <f t="shared" si="756"/>
        <v>0</v>
      </c>
      <c r="K600" s="264">
        <f t="shared" si="757"/>
        <v>0</v>
      </c>
      <c r="L600" s="264">
        <f t="shared" si="758"/>
        <v>0</v>
      </c>
      <c r="M600" s="265">
        <f t="shared" si="759"/>
        <v>0</v>
      </c>
      <c r="N600" s="226"/>
      <c r="S600" s="241"/>
    </row>
    <row r="601" spans="1:19" ht="33.75" x14ac:dyDescent="0.2">
      <c r="B601" s="199"/>
      <c r="C601" s="198"/>
      <c r="D601" s="269" t="s">
        <v>1422</v>
      </c>
      <c r="E601" s="267" t="s">
        <v>1033</v>
      </c>
      <c r="F601" s="266" t="s">
        <v>105</v>
      </c>
      <c r="G601" s="262">
        <v>2</v>
      </c>
      <c r="H601" s="262">
        <v>0</v>
      </c>
      <c r="I601" s="263">
        <v>0</v>
      </c>
      <c r="J601" s="264">
        <f t="shared" ref="J601" si="760">TRUNC(SUM(H601:I601),2)</f>
        <v>0</v>
      </c>
      <c r="K601" s="264">
        <f t="shared" ref="K601" si="761">TRUNC(G601*H601,2)</f>
        <v>0</v>
      </c>
      <c r="L601" s="264">
        <f t="shared" ref="L601" si="762">TRUNC(G601*I601,2)</f>
        <v>0</v>
      </c>
      <c r="M601" s="265">
        <f t="shared" ref="M601" si="763">TRUNC(SUM(K601,L601),2)</f>
        <v>0</v>
      </c>
      <c r="N601" s="226"/>
      <c r="S601" s="241"/>
    </row>
    <row r="602" spans="1:19" x14ac:dyDescent="0.2">
      <c r="B602" s="252"/>
      <c r="C602" s="252"/>
      <c r="D602" s="260" t="s">
        <v>1423</v>
      </c>
      <c r="E602" s="252" t="s">
        <v>582</v>
      </c>
      <c r="F602" s="276"/>
      <c r="G602" s="253"/>
      <c r="H602" s="284"/>
      <c r="I602" s="284"/>
      <c r="J602" s="276"/>
      <c r="K602" s="276"/>
      <c r="L602" s="276"/>
      <c r="M602" s="286">
        <f>TRUNC(SUM(M603:M607),2)</f>
        <v>0</v>
      </c>
      <c r="N602" s="229"/>
      <c r="S602" s="241"/>
    </row>
    <row r="603" spans="1:19" ht="33.75" x14ac:dyDescent="0.2">
      <c r="B603" s="199"/>
      <c r="C603" s="198"/>
      <c r="D603" s="269" t="s">
        <v>1424</v>
      </c>
      <c r="E603" s="267" t="s">
        <v>583</v>
      </c>
      <c r="F603" s="266" t="s">
        <v>105</v>
      </c>
      <c r="G603" s="262">
        <v>1</v>
      </c>
      <c r="H603" s="262">
        <v>0</v>
      </c>
      <c r="I603" s="263">
        <v>0</v>
      </c>
      <c r="J603" s="264">
        <f t="shared" ref="J603:J605" si="764">TRUNC(SUM(H603:I603),2)</f>
        <v>0</v>
      </c>
      <c r="K603" s="264">
        <f t="shared" ref="K603:K605" si="765">TRUNC(G603*H603,2)</f>
        <v>0</v>
      </c>
      <c r="L603" s="264">
        <f t="shared" ref="L603:L605" si="766">TRUNC(G603*I603,2)</f>
        <v>0</v>
      </c>
      <c r="M603" s="265">
        <f t="shared" ref="M603:M605" si="767">TRUNC(SUM(K603,L603),2)</f>
        <v>0</v>
      </c>
      <c r="N603" s="226"/>
      <c r="S603" s="241"/>
    </row>
    <row r="604" spans="1:19" ht="33.75" x14ac:dyDescent="0.2">
      <c r="B604" s="199"/>
      <c r="C604" s="198"/>
      <c r="D604" s="269" t="s">
        <v>1425</v>
      </c>
      <c r="E604" s="267" t="s">
        <v>584</v>
      </c>
      <c r="F604" s="266" t="s">
        <v>105</v>
      </c>
      <c r="G604" s="262">
        <v>4</v>
      </c>
      <c r="H604" s="262">
        <v>0</v>
      </c>
      <c r="I604" s="263">
        <v>0</v>
      </c>
      <c r="J604" s="264">
        <f t="shared" si="764"/>
        <v>0</v>
      </c>
      <c r="K604" s="264">
        <f t="shared" si="765"/>
        <v>0</v>
      </c>
      <c r="L604" s="264">
        <f t="shared" si="766"/>
        <v>0</v>
      </c>
      <c r="M604" s="265">
        <f t="shared" si="767"/>
        <v>0</v>
      </c>
      <c r="N604" s="226"/>
      <c r="S604" s="241"/>
    </row>
    <row r="605" spans="1:19" ht="22.5" x14ac:dyDescent="0.2">
      <c r="B605" s="199"/>
      <c r="C605" s="198"/>
      <c r="D605" s="269" t="s">
        <v>1426</v>
      </c>
      <c r="E605" s="267" t="s">
        <v>1034</v>
      </c>
      <c r="F605" s="266" t="s">
        <v>105</v>
      </c>
      <c r="G605" s="262">
        <v>1</v>
      </c>
      <c r="H605" s="262">
        <v>0</v>
      </c>
      <c r="I605" s="263">
        <v>0</v>
      </c>
      <c r="J605" s="264">
        <f t="shared" si="764"/>
        <v>0</v>
      </c>
      <c r="K605" s="264">
        <f t="shared" si="765"/>
        <v>0</v>
      </c>
      <c r="L605" s="264">
        <f t="shared" si="766"/>
        <v>0</v>
      </c>
      <c r="M605" s="265">
        <f t="shared" si="767"/>
        <v>0</v>
      </c>
      <c r="N605" s="226"/>
      <c r="S605" s="241"/>
    </row>
    <row r="606" spans="1:19" ht="33.75" x14ac:dyDescent="0.2">
      <c r="B606" s="199"/>
      <c r="C606" s="198"/>
      <c r="D606" s="269" t="s">
        <v>1427</v>
      </c>
      <c r="E606" s="267" t="s">
        <v>585</v>
      </c>
      <c r="F606" s="266" t="s">
        <v>105</v>
      </c>
      <c r="G606" s="262">
        <v>1</v>
      </c>
      <c r="H606" s="262">
        <v>0</v>
      </c>
      <c r="I606" s="263">
        <v>0</v>
      </c>
      <c r="J606" s="264">
        <f t="shared" ref="J606:J607" si="768">TRUNC(SUM(H606:I606),2)</f>
        <v>0</v>
      </c>
      <c r="K606" s="264">
        <f t="shared" ref="K606:K607" si="769">TRUNC(G606*H606,2)</f>
        <v>0</v>
      </c>
      <c r="L606" s="264">
        <f t="shared" ref="L606:L607" si="770">TRUNC(G606*I606,2)</f>
        <v>0</v>
      </c>
      <c r="M606" s="265">
        <f t="shared" ref="M606:M607" si="771">TRUNC(SUM(K606,L606),2)</f>
        <v>0</v>
      </c>
      <c r="N606" s="226"/>
      <c r="S606" s="241"/>
    </row>
    <row r="607" spans="1:19" ht="56.25" x14ac:dyDescent="0.2">
      <c r="B607" s="199"/>
      <c r="C607" s="198"/>
      <c r="D607" s="269" t="s">
        <v>1428</v>
      </c>
      <c r="E607" s="267" t="s">
        <v>586</v>
      </c>
      <c r="F607" s="266" t="s">
        <v>105</v>
      </c>
      <c r="G607" s="262">
        <v>1</v>
      </c>
      <c r="H607" s="262">
        <v>0</v>
      </c>
      <c r="I607" s="263">
        <v>0</v>
      </c>
      <c r="J607" s="264">
        <f t="shared" si="768"/>
        <v>0</v>
      </c>
      <c r="K607" s="264">
        <f t="shared" si="769"/>
        <v>0</v>
      </c>
      <c r="L607" s="264">
        <f t="shared" si="770"/>
        <v>0</v>
      </c>
      <c r="M607" s="265">
        <f t="shared" si="771"/>
        <v>0</v>
      </c>
      <c r="N607" s="226"/>
      <c r="S607" s="241"/>
    </row>
    <row r="608" spans="1:19" x14ac:dyDescent="0.2">
      <c r="B608" s="252"/>
      <c r="C608" s="252"/>
      <c r="D608" s="260" t="s">
        <v>1429</v>
      </c>
      <c r="E608" s="252" t="s">
        <v>131</v>
      </c>
      <c r="F608" s="276"/>
      <c r="G608" s="253"/>
      <c r="H608" s="284"/>
      <c r="I608" s="284"/>
      <c r="J608" s="276"/>
      <c r="K608" s="276"/>
      <c r="L608" s="276"/>
      <c r="M608" s="286">
        <f>SUM(M609,M611)</f>
        <v>0</v>
      </c>
      <c r="N608" s="229"/>
      <c r="S608" s="241"/>
    </row>
    <row r="609" spans="1:19" x14ac:dyDescent="0.2">
      <c r="B609" s="252"/>
      <c r="C609" s="252"/>
      <c r="D609" s="260" t="s">
        <v>1417</v>
      </c>
      <c r="E609" s="252" t="s">
        <v>587</v>
      </c>
      <c r="F609" s="276"/>
      <c r="G609" s="253"/>
      <c r="H609" s="284"/>
      <c r="I609" s="284"/>
      <c r="J609" s="276"/>
      <c r="K609" s="276"/>
      <c r="L609" s="276"/>
      <c r="M609" s="286">
        <f>TRUNC(SUM(M610),2)</f>
        <v>0</v>
      </c>
      <c r="N609" s="229"/>
      <c r="S609" s="241"/>
    </row>
    <row r="610" spans="1:19" ht="33.75" x14ac:dyDescent="0.2">
      <c r="B610" s="199"/>
      <c r="C610" s="198"/>
      <c r="D610" s="269" t="s">
        <v>1418</v>
      </c>
      <c r="E610" s="267" t="s">
        <v>588</v>
      </c>
      <c r="F610" s="266" t="s">
        <v>105</v>
      </c>
      <c r="G610" s="262">
        <v>1</v>
      </c>
      <c r="H610" s="262">
        <v>0</v>
      </c>
      <c r="I610" s="263">
        <v>0</v>
      </c>
      <c r="J610" s="264">
        <f t="shared" ref="J610" si="772">TRUNC(SUM(H610:I610),2)</f>
        <v>0</v>
      </c>
      <c r="K610" s="264">
        <f t="shared" ref="K610" si="773">TRUNC(G610*H610,2)</f>
        <v>0</v>
      </c>
      <c r="L610" s="264">
        <f t="shared" ref="L610" si="774">TRUNC(G610*I610,2)</f>
        <v>0</v>
      </c>
      <c r="M610" s="265">
        <f t="shared" ref="M610" si="775">TRUNC(SUM(K610,L610),2)</f>
        <v>0</v>
      </c>
      <c r="N610" s="226"/>
      <c r="S610" s="241"/>
    </row>
    <row r="611" spans="1:19" x14ac:dyDescent="0.2">
      <c r="B611" s="252"/>
      <c r="C611" s="252"/>
      <c r="D611" s="260" t="s">
        <v>1430</v>
      </c>
      <c r="E611" s="252" t="s">
        <v>141</v>
      </c>
      <c r="F611" s="276"/>
      <c r="G611" s="253"/>
      <c r="H611" s="284"/>
      <c r="I611" s="284"/>
      <c r="J611" s="276"/>
      <c r="K611" s="276"/>
      <c r="L611" s="276"/>
      <c r="M611" s="286">
        <f>TRUNC(SUM(M612:M614),2)</f>
        <v>0</v>
      </c>
      <c r="N611" s="229"/>
      <c r="S611" s="241"/>
    </row>
    <row r="612" spans="1:19" ht="22.5" x14ac:dyDescent="0.2">
      <c r="B612" s="199"/>
      <c r="C612" s="198"/>
      <c r="D612" s="269" t="s">
        <v>1420</v>
      </c>
      <c r="E612" s="267" t="s">
        <v>589</v>
      </c>
      <c r="F612" s="266" t="s">
        <v>147</v>
      </c>
      <c r="G612" s="262">
        <v>20</v>
      </c>
      <c r="H612" s="262">
        <v>0</v>
      </c>
      <c r="I612" s="263">
        <v>0</v>
      </c>
      <c r="J612" s="264">
        <f t="shared" ref="J612" si="776">TRUNC(SUM(H612:I612),2)</f>
        <v>0</v>
      </c>
      <c r="K612" s="264">
        <f t="shared" ref="K612:K613" si="777">TRUNC(G612*H612,2)</f>
        <v>0</v>
      </c>
      <c r="L612" s="264">
        <f t="shared" ref="L612:L613" si="778">TRUNC(G612*I612,2)</f>
        <v>0</v>
      </c>
      <c r="M612" s="265">
        <f t="shared" ref="M612:M613" si="779">TRUNC(SUM(K612,L612),2)</f>
        <v>0</v>
      </c>
      <c r="N612" s="226"/>
      <c r="S612" s="241"/>
    </row>
    <row r="613" spans="1:19" ht="33.75" x14ac:dyDescent="0.2">
      <c r="B613" s="199"/>
      <c r="C613" s="198"/>
      <c r="D613" s="269" t="s">
        <v>1421</v>
      </c>
      <c r="E613" s="267" t="s">
        <v>142</v>
      </c>
      <c r="F613" s="266" t="s">
        <v>147</v>
      </c>
      <c r="G613" s="262">
        <v>50</v>
      </c>
      <c r="H613" s="262">
        <v>0</v>
      </c>
      <c r="I613" s="263">
        <v>0</v>
      </c>
      <c r="J613" s="264">
        <f t="shared" ref="J613" si="780">TRUNC(SUM(H613:I613),2)</f>
        <v>0</v>
      </c>
      <c r="K613" s="264">
        <f t="shared" si="777"/>
        <v>0</v>
      </c>
      <c r="L613" s="264">
        <f t="shared" si="778"/>
        <v>0</v>
      </c>
      <c r="M613" s="265">
        <f t="shared" si="779"/>
        <v>0</v>
      </c>
      <c r="N613" s="226"/>
      <c r="S613" s="241"/>
    </row>
    <row r="614" spans="1:19" ht="33.75" x14ac:dyDescent="0.2">
      <c r="B614" s="199"/>
      <c r="C614" s="198"/>
      <c r="D614" s="269" t="s">
        <v>1422</v>
      </c>
      <c r="E614" s="267" t="s">
        <v>143</v>
      </c>
      <c r="F614" s="266" t="s">
        <v>147</v>
      </c>
      <c r="G614" s="262">
        <v>50</v>
      </c>
      <c r="H614" s="262">
        <v>0</v>
      </c>
      <c r="I614" s="263">
        <v>0</v>
      </c>
      <c r="J614" s="264">
        <f t="shared" ref="J614" si="781">TRUNC(SUM(H614:I614),2)</f>
        <v>0</v>
      </c>
      <c r="K614" s="264">
        <f t="shared" ref="K614" si="782">TRUNC(G614*H614,2)</f>
        <v>0</v>
      </c>
      <c r="L614" s="264">
        <f t="shared" ref="L614" si="783">TRUNC(G614*I614,2)</f>
        <v>0</v>
      </c>
      <c r="M614" s="265">
        <f t="shared" ref="M614" si="784">TRUNC(SUM(K614,L614),2)</f>
        <v>0</v>
      </c>
      <c r="N614" s="226"/>
      <c r="S614" s="241"/>
    </row>
    <row r="615" spans="1:19" x14ac:dyDescent="0.2">
      <c r="B615" s="252"/>
      <c r="C615" s="252"/>
      <c r="D615" s="260" t="s">
        <v>1431</v>
      </c>
      <c r="E615" s="252" t="s">
        <v>144</v>
      </c>
      <c r="F615" s="276"/>
      <c r="G615" s="253"/>
      <c r="H615" s="284"/>
      <c r="I615" s="284"/>
      <c r="J615" s="276"/>
      <c r="K615" s="276"/>
      <c r="L615" s="276"/>
      <c r="M615" s="286">
        <f>TRUNC(SUM(M616:M622),2)</f>
        <v>0</v>
      </c>
      <c r="N615" s="229"/>
      <c r="S615" s="241"/>
    </row>
    <row r="616" spans="1:19" ht="45" x14ac:dyDescent="0.2">
      <c r="A616" s="1"/>
      <c r="B616" s="199"/>
      <c r="C616" s="198"/>
      <c r="D616" s="269" t="s">
        <v>1432</v>
      </c>
      <c r="E616" s="267" t="s">
        <v>145</v>
      </c>
      <c r="F616" s="266" t="s">
        <v>147</v>
      </c>
      <c r="G616" s="262">
        <v>2</v>
      </c>
      <c r="H616" s="262">
        <v>0</v>
      </c>
      <c r="I616" s="263">
        <v>0</v>
      </c>
      <c r="J616" s="264">
        <f t="shared" ref="J616:J620" si="785">TRUNC(SUM(H616:I616),2)</f>
        <v>0</v>
      </c>
      <c r="K616" s="264">
        <f t="shared" ref="K616:K622" si="786">TRUNC(G616*H616,2)</f>
        <v>0</v>
      </c>
      <c r="L616" s="264">
        <f t="shared" ref="L616:L622" si="787">TRUNC(G616*I616,2)</f>
        <v>0</v>
      </c>
      <c r="M616" s="265">
        <f t="shared" ref="M616:M622" si="788">TRUNC(SUM(K616,L616),2)</f>
        <v>0</v>
      </c>
      <c r="N616" s="226"/>
      <c r="O616" s="205"/>
      <c r="P616" s="205"/>
      <c r="S616" s="241"/>
    </row>
    <row r="617" spans="1:19" ht="22.5" x14ac:dyDescent="0.2">
      <c r="A617" s="1"/>
      <c r="B617" s="199"/>
      <c r="C617" s="198"/>
      <c r="D617" s="269" t="s">
        <v>1433</v>
      </c>
      <c r="E617" s="267" t="s">
        <v>590</v>
      </c>
      <c r="F617" s="266" t="s">
        <v>105</v>
      </c>
      <c r="G617" s="262">
        <v>8</v>
      </c>
      <c r="H617" s="262">
        <v>0</v>
      </c>
      <c r="I617" s="263">
        <v>0</v>
      </c>
      <c r="J617" s="264">
        <f t="shared" si="785"/>
        <v>0</v>
      </c>
      <c r="K617" s="264">
        <f t="shared" si="786"/>
        <v>0</v>
      </c>
      <c r="L617" s="264">
        <f t="shared" si="787"/>
        <v>0</v>
      </c>
      <c r="M617" s="265">
        <f t="shared" si="788"/>
        <v>0</v>
      </c>
      <c r="N617" s="226"/>
      <c r="O617" s="205"/>
      <c r="P617" s="205"/>
      <c r="S617" s="241"/>
    </row>
    <row r="618" spans="1:19" ht="33.75" x14ac:dyDescent="0.2">
      <c r="A618" s="1"/>
      <c r="B618" s="199"/>
      <c r="C618" s="198"/>
      <c r="D618" s="269" t="s">
        <v>1434</v>
      </c>
      <c r="E618" s="267" t="s">
        <v>146</v>
      </c>
      <c r="F618" s="266" t="s">
        <v>105</v>
      </c>
      <c r="G618" s="262">
        <v>8</v>
      </c>
      <c r="H618" s="262">
        <v>0</v>
      </c>
      <c r="I618" s="263">
        <v>0</v>
      </c>
      <c r="J618" s="264">
        <f t="shared" si="785"/>
        <v>0</v>
      </c>
      <c r="K618" s="264">
        <f t="shared" si="786"/>
        <v>0</v>
      </c>
      <c r="L618" s="264">
        <f t="shared" si="787"/>
        <v>0</v>
      </c>
      <c r="M618" s="265">
        <f t="shared" si="788"/>
        <v>0</v>
      </c>
      <c r="N618" s="226"/>
      <c r="O618" s="205"/>
      <c r="P618" s="205"/>
      <c r="S618" s="241"/>
    </row>
    <row r="619" spans="1:19" x14ac:dyDescent="0.2">
      <c r="A619" s="1"/>
      <c r="B619" s="199"/>
      <c r="C619" s="198"/>
      <c r="D619" s="269" t="s">
        <v>1435</v>
      </c>
      <c r="E619" s="267" t="s">
        <v>591</v>
      </c>
      <c r="F619" s="266" t="s">
        <v>102</v>
      </c>
      <c r="G619" s="262">
        <v>1</v>
      </c>
      <c r="H619" s="262">
        <v>0</v>
      </c>
      <c r="I619" s="263">
        <v>0</v>
      </c>
      <c r="J619" s="264">
        <f t="shared" si="785"/>
        <v>0</v>
      </c>
      <c r="K619" s="264">
        <f t="shared" si="786"/>
        <v>0</v>
      </c>
      <c r="L619" s="264">
        <f t="shared" si="787"/>
        <v>0</v>
      </c>
      <c r="M619" s="265">
        <f t="shared" si="788"/>
        <v>0</v>
      </c>
      <c r="N619" s="226"/>
      <c r="O619" s="205"/>
      <c r="P619" s="205"/>
      <c r="S619" s="241"/>
    </row>
    <row r="620" spans="1:19" ht="22.5" x14ac:dyDescent="0.2">
      <c r="A620" s="1"/>
      <c r="B620" s="199"/>
      <c r="C620" s="198"/>
      <c r="D620" s="269" t="s">
        <v>1436</v>
      </c>
      <c r="E620" s="267" t="s">
        <v>157</v>
      </c>
      <c r="F620" s="266" t="s">
        <v>160</v>
      </c>
      <c r="G620" s="262">
        <v>1</v>
      </c>
      <c r="H620" s="262">
        <v>0</v>
      </c>
      <c r="I620" s="263">
        <v>0</v>
      </c>
      <c r="J620" s="264">
        <f t="shared" si="785"/>
        <v>0</v>
      </c>
      <c r="K620" s="264">
        <f t="shared" si="786"/>
        <v>0</v>
      </c>
      <c r="L620" s="264">
        <f t="shared" si="787"/>
        <v>0</v>
      </c>
      <c r="M620" s="265">
        <f t="shared" si="788"/>
        <v>0</v>
      </c>
      <c r="N620" s="226"/>
      <c r="O620" s="205"/>
      <c r="P620" s="205"/>
      <c r="S620" s="241"/>
    </row>
    <row r="621" spans="1:19" ht="33.75" x14ac:dyDescent="0.2">
      <c r="A621" s="1"/>
      <c r="B621" s="199"/>
      <c r="C621" s="198"/>
      <c r="D621" s="269" t="s">
        <v>1437</v>
      </c>
      <c r="E621" s="267" t="s">
        <v>158</v>
      </c>
      <c r="F621" s="266" t="s">
        <v>160</v>
      </c>
      <c r="G621" s="262">
        <v>4</v>
      </c>
      <c r="H621" s="262">
        <v>0</v>
      </c>
      <c r="I621" s="263">
        <v>0</v>
      </c>
      <c r="J621" s="264">
        <f t="shared" ref="J621:J622" si="789">TRUNC(SUM(H621:I621),2)</f>
        <v>0</v>
      </c>
      <c r="K621" s="264">
        <f t="shared" si="786"/>
        <v>0</v>
      </c>
      <c r="L621" s="264">
        <f t="shared" si="787"/>
        <v>0</v>
      </c>
      <c r="M621" s="265">
        <f t="shared" si="788"/>
        <v>0</v>
      </c>
      <c r="N621" s="226"/>
      <c r="O621" s="205"/>
      <c r="P621" s="205"/>
      <c r="S621" s="241"/>
    </row>
    <row r="622" spans="1:19" ht="56.25" x14ac:dyDescent="0.2">
      <c r="A622" s="1"/>
      <c r="B622" s="199"/>
      <c r="C622" s="198"/>
      <c r="D622" s="269" t="s">
        <v>1438</v>
      </c>
      <c r="E622" s="267" t="s">
        <v>159</v>
      </c>
      <c r="F622" s="266" t="s">
        <v>160</v>
      </c>
      <c r="G622" s="262">
        <v>4</v>
      </c>
      <c r="H622" s="262">
        <v>0</v>
      </c>
      <c r="I622" s="263">
        <v>0</v>
      </c>
      <c r="J622" s="264">
        <f t="shared" si="789"/>
        <v>0</v>
      </c>
      <c r="K622" s="264">
        <f t="shared" si="786"/>
        <v>0</v>
      </c>
      <c r="L622" s="264">
        <f t="shared" si="787"/>
        <v>0</v>
      </c>
      <c r="M622" s="265">
        <f t="shared" si="788"/>
        <v>0</v>
      </c>
      <c r="N622" s="226"/>
      <c r="O622" s="205"/>
      <c r="P622" s="205"/>
      <c r="S622" s="241"/>
    </row>
    <row r="623" spans="1:19" x14ac:dyDescent="0.2">
      <c r="B623" s="255"/>
      <c r="C623" s="12"/>
      <c r="D623" s="261"/>
      <c r="E623" s="256" t="s">
        <v>26</v>
      </c>
      <c r="F623" s="277" t="s">
        <v>22</v>
      </c>
      <c r="G623" s="181"/>
      <c r="H623" s="181"/>
      <c r="I623" s="257"/>
      <c r="J623" s="2"/>
      <c r="K623" s="5">
        <f>SUM(K581:K622)</f>
        <v>0</v>
      </c>
      <c r="L623" s="5">
        <f>SUM(L581:L622)</f>
        <v>0</v>
      </c>
      <c r="M623" s="210"/>
      <c r="N623" s="226"/>
    </row>
    <row r="624" spans="1:19" x14ac:dyDescent="0.2">
      <c r="B624" s="7"/>
      <c r="C624" s="6"/>
      <c r="D624" s="240"/>
      <c r="E624" s="6" t="s">
        <v>22</v>
      </c>
      <c r="F624" s="278" t="s">
        <v>22</v>
      </c>
      <c r="G624" s="8"/>
      <c r="H624" s="8"/>
      <c r="I624" s="9"/>
      <c r="J624" s="10"/>
      <c r="K624" s="10"/>
      <c r="L624" s="246">
        <f>SUM(K623:L623)</f>
        <v>0</v>
      </c>
      <c r="M624" s="211"/>
      <c r="N624" s="226"/>
    </row>
    <row r="625" spans="1:17" x14ac:dyDescent="0.2">
      <c r="B625" s="252"/>
      <c r="C625" s="252"/>
      <c r="D625" s="252">
        <v>5</v>
      </c>
      <c r="E625" s="252" t="s">
        <v>603</v>
      </c>
      <c r="F625" s="276"/>
      <c r="G625" s="253"/>
      <c r="H625" s="254"/>
      <c r="I625" s="252"/>
      <c r="J625" s="252"/>
      <c r="K625" s="252"/>
      <c r="L625" s="252"/>
      <c r="M625" s="208">
        <f>TRUNC(SUM(M627:M636),2)</f>
        <v>0</v>
      </c>
      <c r="N625" s="229"/>
      <c r="O625" s="217"/>
    </row>
    <row r="626" spans="1:17" x14ac:dyDescent="0.2">
      <c r="B626" s="252"/>
      <c r="C626" s="252"/>
      <c r="D626" s="252" t="s">
        <v>592</v>
      </c>
      <c r="E626" s="252" t="s">
        <v>31</v>
      </c>
      <c r="F626" s="276"/>
      <c r="G626" s="253"/>
      <c r="H626" s="254"/>
      <c r="I626" s="252"/>
      <c r="J626" s="252"/>
      <c r="K626" s="252"/>
      <c r="L626" s="252"/>
      <c r="M626" s="208">
        <f>TRUNC(SUM(M627:M636),2)</f>
        <v>0</v>
      </c>
      <c r="N626" s="229"/>
      <c r="O626" s="217"/>
    </row>
    <row r="627" spans="1:17" ht="22.5" x14ac:dyDescent="0.2">
      <c r="B627" s="199"/>
      <c r="C627" s="198"/>
      <c r="D627" s="198" t="s">
        <v>593</v>
      </c>
      <c r="E627" s="198" t="s">
        <v>948</v>
      </c>
      <c r="F627" s="266" t="s">
        <v>149</v>
      </c>
      <c r="G627" s="200">
        <v>8.85</v>
      </c>
      <c r="H627" s="200">
        <v>0</v>
      </c>
      <c r="I627" s="201">
        <v>0</v>
      </c>
      <c r="J627" s="202">
        <f t="shared" ref="J627:J629" si="790">TRUNC(SUM(H627:I627),2)</f>
        <v>0</v>
      </c>
      <c r="K627" s="202">
        <f t="shared" ref="K627:K636" si="791">TRUNC(G627*H627,2)</f>
        <v>0</v>
      </c>
      <c r="L627" s="202">
        <f t="shared" ref="L627:L636" si="792">TRUNC(G627*I627,2)</f>
        <v>0</v>
      </c>
      <c r="M627" s="209">
        <f t="shared" ref="M627:M636" si="793">TRUNC(SUM(K627,L627),2)</f>
        <v>0</v>
      </c>
      <c r="N627" s="226"/>
    </row>
    <row r="628" spans="1:17" ht="10.9" customHeight="1" x14ac:dyDescent="0.2">
      <c r="A628" s="1"/>
      <c r="B628" s="199"/>
      <c r="C628" s="198"/>
      <c r="D628" s="198" t="s">
        <v>594</v>
      </c>
      <c r="E628" s="198" t="s">
        <v>949</v>
      </c>
      <c r="F628" s="266" t="s">
        <v>149</v>
      </c>
      <c r="G628" s="200">
        <v>1.89</v>
      </c>
      <c r="H628" s="200">
        <v>0</v>
      </c>
      <c r="I628" s="201">
        <v>0</v>
      </c>
      <c r="J628" s="202">
        <f t="shared" si="790"/>
        <v>0</v>
      </c>
      <c r="K628" s="202">
        <f t="shared" si="791"/>
        <v>0</v>
      </c>
      <c r="L628" s="202">
        <f t="shared" si="792"/>
        <v>0</v>
      </c>
      <c r="M628" s="209">
        <f t="shared" si="793"/>
        <v>0</v>
      </c>
      <c r="N628" s="226"/>
      <c r="O628" s="206"/>
      <c r="P628" s="206"/>
      <c r="Q628" s="207"/>
    </row>
    <row r="629" spans="1:17" x14ac:dyDescent="0.2">
      <c r="A629" s="1"/>
      <c r="B629" s="199"/>
      <c r="C629" s="198"/>
      <c r="D629" s="198" t="s">
        <v>595</v>
      </c>
      <c r="E629" s="198" t="s">
        <v>604</v>
      </c>
      <c r="F629" s="266" t="s">
        <v>102</v>
      </c>
      <c r="G629" s="200">
        <v>66.78</v>
      </c>
      <c r="H629" s="200">
        <v>0</v>
      </c>
      <c r="I629" s="201">
        <v>0</v>
      </c>
      <c r="J629" s="202">
        <f t="shared" si="790"/>
        <v>0</v>
      </c>
      <c r="K629" s="202">
        <f t="shared" si="791"/>
        <v>0</v>
      </c>
      <c r="L629" s="202">
        <f t="shared" si="792"/>
        <v>0</v>
      </c>
      <c r="M629" s="209">
        <f t="shared" si="793"/>
        <v>0</v>
      </c>
      <c r="N629" s="226"/>
    </row>
    <row r="630" spans="1:17" x14ac:dyDescent="0.2">
      <c r="A630" s="1"/>
      <c r="B630" s="199"/>
      <c r="C630" s="198"/>
      <c r="D630" s="198" t="s">
        <v>596</v>
      </c>
      <c r="E630" s="198" t="s">
        <v>930</v>
      </c>
      <c r="F630" s="266" t="s">
        <v>149</v>
      </c>
      <c r="G630" s="200">
        <v>22.98</v>
      </c>
      <c r="H630" s="200">
        <v>0</v>
      </c>
      <c r="I630" s="201">
        <v>0</v>
      </c>
      <c r="J630" s="202">
        <f t="shared" ref="J630:J634" si="794">TRUNC(SUM(H630:I630),2)</f>
        <v>0</v>
      </c>
      <c r="K630" s="202">
        <f t="shared" si="791"/>
        <v>0</v>
      </c>
      <c r="L630" s="202">
        <f t="shared" si="792"/>
        <v>0</v>
      </c>
      <c r="M630" s="209">
        <f t="shared" si="793"/>
        <v>0</v>
      </c>
      <c r="N630" s="226"/>
    </row>
    <row r="631" spans="1:17" x14ac:dyDescent="0.2">
      <c r="A631" s="1"/>
      <c r="B631" s="199"/>
      <c r="C631" s="198"/>
      <c r="D631" s="198" t="s">
        <v>597</v>
      </c>
      <c r="E631" s="198" t="s">
        <v>931</v>
      </c>
      <c r="F631" s="266" t="s">
        <v>102</v>
      </c>
      <c r="G631" s="200">
        <v>2.94</v>
      </c>
      <c r="H631" s="200">
        <v>0</v>
      </c>
      <c r="I631" s="201">
        <v>0</v>
      </c>
      <c r="J631" s="202">
        <f t="shared" si="794"/>
        <v>0</v>
      </c>
      <c r="K631" s="202">
        <f t="shared" si="791"/>
        <v>0</v>
      </c>
      <c r="L631" s="202">
        <f t="shared" si="792"/>
        <v>0</v>
      </c>
      <c r="M631" s="209">
        <f t="shared" si="793"/>
        <v>0</v>
      </c>
      <c r="N631" s="226"/>
    </row>
    <row r="632" spans="1:17" x14ac:dyDescent="0.2">
      <c r="B632" s="199"/>
      <c r="C632" s="198"/>
      <c r="D632" s="198" t="s">
        <v>598</v>
      </c>
      <c r="E632" s="198" t="s">
        <v>932</v>
      </c>
      <c r="F632" s="266" t="s">
        <v>102</v>
      </c>
      <c r="G632" s="200">
        <v>7.49</v>
      </c>
      <c r="H632" s="200">
        <v>0</v>
      </c>
      <c r="I632" s="201">
        <v>0</v>
      </c>
      <c r="J632" s="202">
        <f t="shared" si="794"/>
        <v>0</v>
      </c>
      <c r="K632" s="202">
        <f t="shared" si="791"/>
        <v>0</v>
      </c>
      <c r="L632" s="202">
        <f t="shared" si="792"/>
        <v>0</v>
      </c>
      <c r="M632" s="209">
        <f t="shared" si="793"/>
        <v>0</v>
      </c>
      <c r="N632" s="226"/>
    </row>
    <row r="633" spans="1:17" ht="10.9" customHeight="1" x14ac:dyDescent="0.2">
      <c r="A633" s="1"/>
      <c r="B633" s="199"/>
      <c r="C633" s="198"/>
      <c r="D633" s="198" t="s">
        <v>599</v>
      </c>
      <c r="E633" s="198" t="s">
        <v>1039</v>
      </c>
      <c r="F633" s="266" t="s">
        <v>105</v>
      </c>
      <c r="G633" s="200">
        <v>3</v>
      </c>
      <c r="H633" s="200">
        <v>0</v>
      </c>
      <c r="I633" s="201">
        <v>0</v>
      </c>
      <c r="J633" s="202">
        <f t="shared" si="794"/>
        <v>0</v>
      </c>
      <c r="K633" s="202">
        <f t="shared" si="791"/>
        <v>0</v>
      </c>
      <c r="L633" s="202">
        <f t="shared" si="792"/>
        <v>0</v>
      </c>
      <c r="M633" s="209">
        <f t="shared" si="793"/>
        <v>0</v>
      </c>
      <c r="N633" s="226"/>
      <c r="O633" s="206"/>
      <c r="P633" s="206"/>
      <c r="Q633" s="207"/>
    </row>
    <row r="634" spans="1:17" x14ac:dyDescent="0.2">
      <c r="A634" s="1"/>
      <c r="B634" s="199"/>
      <c r="C634" s="198"/>
      <c r="D634" s="198" t="s">
        <v>600</v>
      </c>
      <c r="E634" s="198" t="s">
        <v>148</v>
      </c>
      <c r="F634" s="266" t="s">
        <v>102</v>
      </c>
      <c r="G634" s="200">
        <v>28.55</v>
      </c>
      <c r="H634" s="200">
        <v>0</v>
      </c>
      <c r="I634" s="201">
        <v>0</v>
      </c>
      <c r="J634" s="202">
        <f t="shared" si="794"/>
        <v>0</v>
      </c>
      <c r="K634" s="202">
        <f t="shared" si="791"/>
        <v>0</v>
      </c>
      <c r="L634" s="202">
        <f t="shared" si="792"/>
        <v>0</v>
      </c>
      <c r="M634" s="209">
        <f t="shared" si="793"/>
        <v>0</v>
      </c>
      <c r="N634" s="226"/>
    </row>
    <row r="635" spans="1:17" ht="22.5" x14ac:dyDescent="0.2">
      <c r="A635" s="1"/>
      <c r="B635" s="199"/>
      <c r="C635" s="198"/>
      <c r="D635" s="198" t="s">
        <v>601</v>
      </c>
      <c r="E635" s="198" t="s">
        <v>933</v>
      </c>
      <c r="F635" s="266" t="s">
        <v>102</v>
      </c>
      <c r="G635" s="200">
        <v>80.05</v>
      </c>
      <c r="H635" s="200">
        <v>0</v>
      </c>
      <c r="I635" s="201">
        <v>0</v>
      </c>
      <c r="J635" s="202">
        <f t="shared" ref="J635:J636" si="795">TRUNC(SUM(H635:I635),2)</f>
        <v>0</v>
      </c>
      <c r="K635" s="202">
        <f t="shared" si="791"/>
        <v>0</v>
      </c>
      <c r="L635" s="202">
        <f t="shared" si="792"/>
        <v>0</v>
      </c>
      <c r="M635" s="209">
        <f t="shared" si="793"/>
        <v>0</v>
      </c>
      <c r="N635" s="226"/>
    </row>
    <row r="636" spans="1:17" ht="22.5" x14ac:dyDescent="0.2">
      <c r="A636" s="1"/>
      <c r="B636" s="199"/>
      <c r="C636" s="198"/>
      <c r="D636" s="198" t="s">
        <v>602</v>
      </c>
      <c r="E636" s="198" t="s">
        <v>952</v>
      </c>
      <c r="F636" s="266" t="s">
        <v>102</v>
      </c>
      <c r="G636" s="200">
        <v>80.05</v>
      </c>
      <c r="H636" s="200">
        <v>0</v>
      </c>
      <c r="I636" s="201">
        <v>0</v>
      </c>
      <c r="J636" s="202">
        <f t="shared" si="795"/>
        <v>0</v>
      </c>
      <c r="K636" s="202">
        <f t="shared" si="791"/>
        <v>0</v>
      </c>
      <c r="L636" s="202">
        <f t="shared" si="792"/>
        <v>0</v>
      </c>
      <c r="M636" s="209">
        <f t="shared" si="793"/>
        <v>0</v>
      </c>
      <c r="N636" s="226"/>
    </row>
    <row r="637" spans="1:17" x14ac:dyDescent="0.2">
      <c r="B637" s="255"/>
      <c r="C637" s="12"/>
      <c r="D637" s="12"/>
      <c r="E637" s="256" t="s">
        <v>26</v>
      </c>
      <c r="F637" s="277" t="s">
        <v>22</v>
      </c>
      <c r="G637" s="181"/>
      <c r="H637" s="181"/>
      <c r="I637" s="257"/>
      <c r="J637" s="2"/>
      <c r="K637" s="5">
        <f>TRUNC(SUM(K627:K636),2)</f>
        <v>0</v>
      </c>
      <c r="L637" s="5">
        <f>TRUNC(SUM(L627:L636),2)</f>
        <v>0</v>
      </c>
      <c r="M637" s="210"/>
      <c r="N637" s="226"/>
    </row>
    <row r="638" spans="1:17" x14ac:dyDescent="0.2">
      <c r="B638" s="7"/>
      <c r="C638" s="6"/>
      <c r="D638" s="6"/>
      <c r="E638" s="6" t="s">
        <v>22</v>
      </c>
      <c r="F638" s="278" t="s">
        <v>22</v>
      </c>
      <c r="G638" s="8"/>
      <c r="H638" s="8"/>
      <c r="I638" s="9"/>
      <c r="J638" s="10"/>
      <c r="K638" s="10"/>
      <c r="L638" s="11">
        <f>SUM(K637:L637)</f>
        <v>0</v>
      </c>
      <c r="M638" s="211"/>
      <c r="N638" s="226"/>
    </row>
    <row r="639" spans="1:17" x14ac:dyDescent="0.2">
      <c r="B639" s="252"/>
      <c r="C639" s="252"/>
      <c r="D639" s="252" t="s">
        <v>605</v>
      </c>
      <c r="E639" s="252" t="s">
        <v>109</v>
      </c>
      <c r="F639" s="276"/>
      <c r="G639" s="253"/>
      <c r="H639" s="254"/>
      <c r="I639" s="252"/>
      <c r="J639" s="252"/>
      <c r="K639" s="252"/>
      <c r="L639" s="252"/>
      <c r="M639" s="208">
        <f>TRUNC(SUM(M640:M642),2)</f>
        <v>0</v>
      </c>
      <c r="N639" s="229"/>
    </row>
    <row r="640" spans="1:17" x14ac:dyDescent="0.2">
      <c r="B640" s="199"/>
      <c r="C640" s="198"/>
      <c r="D640" s="267" t="s">
        <v>606</v>
      </c>
      <c r="E640" s="198" t="s">
        <v>30</v>
      </c>
      <c r="F640" s="266" t="s">
        <v>953</v>
      </c>
      <c r="G640" s="262">
        <v>1</v>
      </c>
      <c r="H640" s="262">
        <v>0</v>
      </c>
      <c r="I640" s="263">
        <v>0</v>
      </c>
      <c r="J640" s="264">
        <f>TRUNC(SUM(H640:I640),2)</f>
        <v>0</v>
      </c>
      <c r="K640" s="264">
        <f t="shared" ref="K640:K642" si="796">TRUNC(G640*H640,2)</f>
        <v>0</v>
      </c>
      <c r="L640" s="264">
        <f t="shared" ref="L640:L642" si="797">TRUNC(G640*I640,2)</f>
        <v>0</v>
      </c>
      <c r="M640" s="265">
        <f>TRUNC(SUM(K640,L640),2)</f>
        <v>0</v>
      </c>
      <c r="N640" s="226"/>
    </row>
    <row r="641" spans="1:16" x14ac:dyDescent="0.2">
      <c r="A641" s="1"/>
      <c r="B641" s="199"/>
      <c r="C641" s="198"/>
      <c r="D641" s="267" t="s">
        <v>607</v>
      </c>
      <c r="E641" s="198" t="s">
        <v>464</v>
      </c>
      <c r="F641" s="266" t="s">
        <v>102</v>
      </c>
      <c r="G641" s="262">
        <v>115.74</v>
      </c>
      <c r="H641" s="262">
        <v>0</v>
      </c>
      <c r="I641" s="263">
        <v>0</v>
      </c>
      <c r="J641" s="264">
        <f t="shared" ref="J641:J642" si="798">TRUNC(SUM(H641:I641),2)</f>
        <v>0</v>
      </c>
      <c r="K641" s="264">
        <f t="shared" si="796"/>
        <v>0</v>
      </c>
      <c r="L641" s="264">
        <f t="shared" si="797"/>
        <v>0</v>
      </c>
      <c r="M641" s="265">
        <f t="shared" ref="M641:M642" si="799">TRUNC(SUM(K641,L641),2)</f>
        <v>0</v>
      </c>
      <c r="N641" s="226"/>
      <c r="O641" s="207"/>
      <c r="P641" s="207"/>
    </row>
    <row r="642" spans="1:16" x14ac:dyDescent="0.2">
      <c r="A642" s="1"/>
      <c r="B642" s="199"/>
      <c r="C642" s="198"/>
      <c r="D642" s="267" t="s">
        <v>608</v>
      </c>
      <c r="E642" s="198" t="s">
        <v>35</v>
      </c>
      <c r="F642" s="266" t="s">
        <v>102</v>
      </c>
      <c r="G642" s="262">
        <v>115.74</v>
      </c>
      <c r="H642" s="262">
        <v>0</v>
      </c>
      <c r="I642" s="263">
        <v>0</v>
      </c>
      <c r="J642" s="264">
        <f t="shared" si="798"/>
        <v>0</v>
      </c>
      <c r="K642" s="264">
        <f t="shared" si="796"/>
        <v>0</v>
      </c>
      <c r="L642" s="264">
        <f t="shared" si="797"/>
        <v>0</v>
      </c>
      <c r="M642" s="265">
        <f t="shared" si="799"/>
        <v>0</v>
      </c>
      <c r="N642" s="226"/>
      <c r="O642" s="207"/>
      <c r="P642" s="207"/>
    </row>
    <row r="643" spans="1:16" x14ac:dyDescent="0.2">
      <c r="B643" s="255"/>
      <c r="C643" s="12"/>
      <c r="D643" s="12"/>
      <c r="E643" s="256" t="s">
        <v>26</v>
      </c>
      <c r="F643" s="277" t="s">
        <v>22</v>
      </c>
      <c r="G643" s="181"/>
      <c r="H643" s="181"/>
      <c r="I643" s="257"/>
      <c r="J643" s="2"/>
      <c r="K643" s="5">
        <f>TRUNC(SUM(K640:K642),2)</f>
        <v>0</v>
      </c>
      <c r="L643" s="5">
        <f>TRUNC(SUM(L640:L642),2)</f>
        <v>0</v>
      </c>
      <c r="M643" s="210"/>
      <c r="N643" s="226"/>
    </row>
    <row r="644" spans="1:16" x14ac:dyDescent="0.2">
      <c r="B644" s="7"/>
      <c r="C644" s="6"/>
      <c r="D644" s="6"/>
      <c r="E644" s="6" t="s">
        <v>22</v>
      </c>
      <c r="F644" s="278" t="s">
        <v>22</v>
      </c>
      <c r="G644" s="8"/>
      <c r="H644" s="8"/>
      <c r="I644" s="9"/>
      <c r="J644" s="10"/>
      <c r="K644" s="10"/>
      <c r="L644" s="11">
        <f>SUM(K643:L643)</f>
        <v>0</v>
      </c>
      <c r="M644" s="211"/>
      <c r="N644" s="226"/>
    </row>
    <row r="645" spans="1:16" x14ac:dyDescent="0.2">
      <c r="B645" s="252"/>
      <c r="C645" s="252"/>
      <c r="D645" s="252" t="s">
        <v>609</v>
      </c>
      <c r="E645" s="252" t="s">
        <v>451</v>
      </c>
      <c r="F645" s="276"/>
      <c r="G645" s="253"/>
      <c r="H645" s="254"/>
      <c r="I645" s="252"/>
      <c r="J645" s="252"/>
      <c r="K645" s="252"/>
      <c r="L645" s="252"/>
      <c r="M645" s="208">
        <f>SUM(M646,M648)</f>
        <v>0</v>
      </c>
      <c r="N645" s="229"/>
    </row>
    <row r="646" spans="1:16" x14ac:dyDescent="0.2">
      <c r="B646" s="252"/>
      <c r="C646" s="252"/>
      <c r="D646" s="252" t="s">
        <v>610</v>
      </c>
      <c r="E646" s="252" t="s">
        <v>452</v>
      </c>
      <c r="F646" s="276"/>
      <c r="G646" s="253"/>
      <c r="H646" s="254"/>
      <c r="I646" s="252"/>
      <c r="J646" s="252"/>
      <c r="K646" s="252"/>
      <c r="L646" s="252"/>
      <c r="M646" s="208">
        <f>TRUNC(SUM(M647:M647),2)</f>
        <v>0</v>
      </c>
      <c r="N646" s="229"/>
    </row>
    <row r="647" spans="1:16" ht="33.75" x14ac:dyDescent="0.2">
      <c r="B647" s="199"/>
      <c r="C647" s="198"/>
      <c r="D647" s="267" t="s">
        <v>611</v>
      </c>
      <c r="E647" s="198" t="s">
        <v>954</v>
      </c>
      <c r="F647" s="266" t="s">
        <v>149</v>
      </c>
      <c r="G647" s="262">
        <v>157</v>
      </c>
      <c r="H647" s="262">
        <v>0</v>
      </c>
      <c r="I647" s="263">
        <v>0</v>
      </c>
      <c r="J647" s="264">
        <f>TRUNC(SUM(H647:I647),2)</f>
        <v>0</v>
      </c>
      <c r="K647" s="264">
        <f t="shared" ref="K647" si="800">TRUNC(G647*H647,2)</f>
        <v>0</v>
      </c>
      <c r="L647" s="264">
        <f t="shared" ref="L647" si="801">TRUNC(G647*I647,2)</f>
        <v>0</v>
      </c>
      <c r="M647" s="265">
        <f>TRUNC(SUM(K647,L647),2)</f>
        <v>0</v>
      </c>
      <c r="N647" s="226"/>
    </row>
    <row r="648" spans="1:16" x14ac:dyDescent="0.2">
      <c r="B648" s="252"/>
      <c r="C648" s="252"/>
      <c r="D648" s="252" t="s">
        <v>612</v>
      </c>
      <c r="E648" s="252" t="s">
        <v>466</v>
      </c>
      <c r="F648" s="276"/>
      <c r="G648" s="253"/>
      <c r="H648" s="254"/>
      <c r="I648" s="252"/>
      <c r="J648" s="252"/>
      <c r="K648" s="252"/>
      <c r="L648" s="252"/>
      <c r="M648" s="208">
        <f>SUM(M649)</f>
        <v>0</v>
      </c>
      <c r="N648" s="229"/>
    </row>
    <row r="649" spans="1:16" x14ac:dyDescent="0.2">
      <c r="B649" s="199"/>
      <c r="C649" s="198"/>
      <c r="D649" s="267" t="s">
        <v>613</v>
      </c>
      <c r="E649" s="198" t="s">
        <v>1042</v>
      </c>
      <c r="F649" s="266" t="s">
        <v>149</v>
      </c>
      <c r="G649" s="262">
        <v>114.8</v>
      </c>
      <c r="H649" s="262">
        <v>0</v>
      </c>
      <c r="I649" s="263">
        <v>0</v>
      </c>
      <c r="J649" s="264">
        <f>TRUNC(SUM(H649:I649),2)</f>
        <v>0</v>
      </c>
      <c r="K649" s="264">
        <f t="shared" ref="K649" si="802">TRUNC(G649*H649,2)</f>
        <v>0</v>
      </c>
      <c r="L649" s="264">
        <f t="shared" ref="L649" si="803">TRUNC(G649*I649,2)</f>
        <v>0</v>
      </c>
      <c r="M649" s="265">
        <f>TRUNC(SUM(K649,L649),2)</f>
        <v>0</v>
      </c>
      <c r="N649" s="226"/>
    </row>
    <row r="650" spans="1:16" x14ac:dyDescent="0.2">
      <c r="B650" s="255"/>
      <c r="C650" s="12"/>
      <c r="D650" s="12"/>
      <c r="E650" s="256" t="s">
        <v>26</v>
      </c>
      <c r="F650" s="277" t="s">
        <v>22</v>
      </c>
      <c r="G650" s="181"/>
      <c r="H650" s="181"/>
      <c r="I650" s="257"/>
      <c r="J650" s="2"/>
      <c r="K650" s="5">
        <f>TRUNC(SUM(K647:K649),2)</f>
        <v>0</v>
      </c>
      <c r="L650" s="5">
        <f>TRUNC(SUM(L647:L649),2)</f>
        <v>0</v>
      </c>
      <c r="M650" s="210"/>
      <c r="N650" s="226"/>
    </row>
    <row r="651" spans="1:16" x14ac:dyDescent="0.2">
      <c r="B651" s="7"/>
      <c r="C651" s="6"/>
      <c r="D651" s="6"/>
      <c r="E651" s="6" t="s">
        <v>22</v>
      </c>
      <c r="F651" s="278" t="s">
        <v>22</v>
      </c>
      <c r="G651" s="8"/>
      <c r="H651" s="8"/>
      <c r="I651" s="9"/>
      <c r="J651" s="10"/>
      <c r="K651" s="10"/>
      <c r="L651" s="11">
        <f>SUM(K650:L650)</f>
        <v>0</v>
      </c>
      <c r="M651" s="211"/>
      <c r="N651" s="226"/>
    </row>
    <row r="652" spans="1:16" x14ac:dyDescent="0.2">
      <c r="B652" s="252"/>
      <c r="C652" s="252"/>
      <c r="D652" s="252" t="s">
        <v>614</v>
      </c>
      <c r="E652" s="252" t="s">
        <v>113</v>
      </c>
      <c r="F652" s="276"/>
      <c r="G652" s="253"/>
      <c r="H652" s="254"/>
      <c r="I652" s="252"/>
      <c r="J652" s="252"/>
      <c r="K652" s="252"/>
      <c r="L652" s="252"/>
      <c r="M652" s="208">
        <f>SUM(M653)</f>
        <v>0</v>
      </c>
      <c r="N652" s="229"/>
    </row>
    <row r="653" spans="1:16" x14ac:dyDescent="0.2">
      <c r="B653" s="252"/>
      <c r="C653" s="252"/>
      <c r="D653" s="252" t="s">
        <v>615</v>
      </c>
      <c r="E653" s="252" t="s">
        <v>469</v>
      </c>
      <c r="F653" s="276"/>
      <c r="G653" s="253"/>
      <c r="H653" s="254"/>
      <c r="I653" s="252"/>
      <c r="J653" s="252"/>
      <c r="K653" s="252"/>
      <c r="L653" s="252"/>
      <c r="M653" s="208">
        <f>SUM(M654,M661)</f>
        <v>0</v>
      </c>
      <c r="N653" s="229"/>
    </row>
    <row r="654" spans="1:16" x14ac:dyDescent="0.2">
      <c r="B654" s="252"/>
      <c r="C654" s="252"/>
      <c r="D654" s="252" t="s">
        <v>616</v>
      </c>
      <c r="E654" s="252" t="s">
        <v>470</v>
      </c>
      <c r="F654" s="276"/>
      <c r="G654" s="253"/>
      <c r="H654" s="254"/>
      <c r="I654" s="252"/>
      <c r="J654" s="252"/>
      <c r="K654" s="252"/>
      <c r="L654" s="252"/>
      <c r="M654" s="208">
        <f>TRUNC(SUM(M655:M660),2)</f>
        <v>0</v>
      </c>
      <c r="N654" s="229"/>
    </row>
    <row r="655" spans="1:16" x14ac:dyDescent="0.2">
      <c r="B655" s="199"/>
      <c r="C655" s="198"/>
      <c r="D655" s="267" t="s">
        <v>1439</v>
      </c>
      <c r="E655" s="198" t="s">
        <v>937</v>
      </c>
      <c r="F655" s="266" t="s">
        <v>149</v>
      </c>
      <c r="G655" s="262">
        <v>0.6</v>
      </c>
      <c r="H655" s="262">
        <v>0</v>
      </c>
      <c r="I655" s="263">
        <v>0</v>
      </c>
      <c r="J655" s="264">
        <f>TRUNC(SUM(H655:I655),2)</f>
        <v>0</v>
      </c>
      <c r="K655" s="264">
        <f t="shared" ref="K655:K660" si="804">TRUNC(G655*H655,2)</f>
        <v>0</v>
      </c>
      <c r="L655" s="264">
        <f t="shared" ref="L655:L660" si="805">TRUNC(G655*I655,2)</f>
        <v>0</v>
      </c>
      <c r="M655" s="265">
        <f>TRUNC(SUM(K655,L655),2)</f>
        <v>0</v>
      </c>
      <c r="N655" s="226"/>
    </row>
    <row r="656" spans="1:16" ht="22.5" x14ac:dyDescent="0.2">
      <c r="A656" s="1"/>
      <c r="B656" s="199"/>
      <c r="C656" s="198"/>
      <c r="D656" s="267" t="s">
        <v>1440</v>
      </c>
      <c r="E656" s="198" t="s">
        <v>955</v>
      </c>
      <c r="F656" s="266" t="s">
        <v>102</v>
      </c>
      <c r="G656" s="262">
        <v>12.5</v>
      </c>
      <c r="H656" s="262">
        <v>0</v>
      </c>
      <c r="I656" s="263">
        <v>0</v>
      </c>
      <c r="J656" s="264">
        <f t="shared" ref="J656:J657" si="806">TRUNC(SUM(H656:I656),2)</f>
        <v>0</v>
      </c>
      <c r="K656" s="264">
        <f t="shared" si="804"/>
        <v>0</v>
      </c>
      <c r="L656" s="264">
        <f t="shared" si="805"/>
        <v>0</v>
      </c>
      <c r="M656" s="265">
        <f t="shared" ref="M656:M657" si="807">TRUNC(SUM(K656,L656),2)</f>
        <v>0</v>
      </c>
      <c r="N656" s="226"/>
      <c r="O656" s="207"/>
      <c r="P656" s="207"/>
    </row>
    <row r="657" spans="1:16" x14ac:dyDescent="0.2">
      <c r="A657" s="1"/>
      <c r="B657" s="199"/>
      <c r="C657" s="198"/>
      <c r="D657" s="267" t="s">
        <v>1441</v>
      </c>
      <c r="E657" s="198" t="s">
        <v>956</v>
      </c>
      <c r="F657" s="266" t="s">
        <v>147</v>
      </c>
      <c r="G657" s="262">
        <v>4</v>
      </c>
      <c r="H657" s="262">
        <v>0</v>
      </c>
      <c r="I657" s="263">
        <v>0</v>
      </c>
      <c r="J657" s="264">
        <f t="shared" si="806"/>
        <v>0</v>
      </c>
      <c r="K657" s="264">
        <f t="shared" si="804"/>
        <v>0</v>
      </c>
      <c r="L657" s="264">
        <f t="shared" si="805"/>
        <v>0</v>
      </c>
      <c r="M657" s="265">
        <f t="shared" si="807"/>
        <v>0</v>
      </c>
      <c r="N657" s="226"/>
      <c r="O657" s="207"/>
      <c r="P657" s="207"/>
    </row>
    <row r="658" spans="1:16" x14ac:dyDescent="0.2">
      <c r="B658" s="199"/>
      <c r="C658" s="198"/>
      <c r="D658" s="267" t="s">
        <v>1442</v>
      </c>
      <c r="E658" s="198" t="s">
        <v>935</v>
      </c>
      <c r="F658" s="266" t="s">
        <v>147</v>
      </c>
      <c r="G658" s="262">
        <v>46</v>
      </c>
      <c r="H658" s="262">
        <v>0</v>
      </c>
      <c r="I658" s="263">
        <v>0</v>
      </c>
      <c r="J658" s="264">
        <f>TRUNC(SUM(H658:I658),2)</f>
        <v>0</v>
      </c>
      <c r="K658" s="264">
        <f t="shared" si="804"/>
        <v>0</v>
      </c>
      <c r="L658" s="264">
        <f t="shared" si="805"/>
        <v>0</v>
      </c>
      <c r="M658" s="265">
        <f>TRUNC(SUM(K658,L658),2)</f>
        <v>0</v>
      </c>
      <c r="N658" s="226"/>
    </row>
    <row r="659" spans="1:16" x14ac:dyDescent="0.2">
      <c r="A659" s="1"/>
      <c r="B659" s="199"/>
      <c r="C659" s="198"/>
      <c r="D659" s="267" t="s">
        <v>1443</v>
      </c>
      <c r="E659" s="198" t="s">
        <v>936</v>
      </c>
      <c r="F659" s="266" t="s">
        <v>147</v>
      </c>
      <c r="G659" s="262">
        <v>30</v>
      </c>
      <c r="H659" s="262">
        <v>0</v>
      </c>
      <c r="I659" s="263">
        <v>0</v>
      </c>
      <c r="J659" s="264">
        <f t="shared" ref="J659:J660" si="808">TRUNC(SUM(H659:I659),2)</f>
        <v>0</v>
      </c>
      <c r="K659" s="264">
        <f t="shared" si="804"/>
        <v>0</v>
      </c>
      <c r="L659" s="264">
        <f t="shared" si="805"/>
        <v>0</v>
      </c>
      <c r="M659" s="265">
        <f t="shared" ref="M659:M660" si="809">TRUNC(SUM(K659,L659),2)</f>
        <v>0</v>
      </c>
      <c r="N659" s="226"/>
      <c r="O659" s="207"/>
      <c r="P659" s="207"/>
    </row>
    <row r="660" spans="1:16" ht="22.5" x14ac:dyDescent="0.2">
      <c r="A660" s="1"/>
      <c r="B660" s="199"/>
      <c r="C660" s="198"/>
      <c r="D660" s="267" t="s">
        <v>1444</v>
      </c>
      <c r="E660" s="198" t="s">
        <v>957</v>
      </c>
      <c r="F660" s="266" t="s">
        <v>149</v>
      </c>
      <c r="G660" s="262">
        <v>2.5</v>
      </c>
      <c r="H660" s="262">
        <v>0</v>
      </c>
      <c r="I660" s="263">
        <v>0</v>
      </c>
      <c r="J660" s="264">
        <f t="shared" si="808"/>
        <v>0</v>
      </c>
      <c r="K660" s="264">
        <f t="shared" si="804"/>
        <v>0</v>
      </c>
      <c r="L660" s="264">
        <f t="shared" si="805"/>
        <v>0</v>
      </c>
      <c r="M660" s="265">
        <f t="shared" si="809"/>
        <v>0</v>
      </c>
      <c r="N660" s="226"/>
      <c r="O660" s="207"/>
      <c r="P660" s="207"/>
    </row>
    <row r="661" spans="1:16" x14ac:dyDescent="0.2">
      <c r="B661" s="252"/>
      <c r="C661" s="252"/>
      <c r="D661" s="252" t="s">
        <v>617</v>
      </c>
      <c r="E661" s="252" t="s">
        <v>471</v>
      </c>
      <c r="F661" s="276"/>
      <c r="G661" s="253"/>
      <c r="H661" s="254"/>
      <c r="I661" s="252"/>
      <c r="J661" s="252"/>
      <c r="K661" s="252"/>
      <c r="L661" s="252"/>
      <c r="M661" s="208">
        <f>SUM(,M662:M666)</f>
        <v>0</v>
      </c>
      <c r="N661" s="229"/>
    </row>
    <row r="662" spans="1:16" ht="22.5" x14ac:dyDescent="0.2">
      <c r="B662" s="199"/>
      <c r="C662" s="198"/>
      <c r="D662" s="267" t="s">
        <v>1445</v>
      </c>
      <c r="E662" s="198" t="s">
        <v>1043</v>
      </c>
      <c r="F662" s="266" t="s">
        <v>102</v>
      </c>
      <c r="G662" s="262">
        <v>18.899999999999999</v>
      </c>
      <c r="H662" s="262">
        <v>0</v>
      </c>
      <c r="I662" s="263">
        <v>0</v>
      </c>
      <c r="J662" s="264">
        <f>TRUNC(SUM(H662:I662),2)</f>
        <v>0</v>
      </c>
      <c r="K662" s="264">
        <f t="shared" ref="K662:K666" si="810">TRUNC(G662*H662,2)</f>
        <v>0</v>
      </c>
      <c r="L662" s="264">
        <f t="shared" ref="L662:L666" si="811">TRUNC(G662*I662,2)</f>
        <v>0</v>
      </c>
      <c r="M662" s="265">
        <f>TRUNC(SUM(K662,L662),2)</f>
        <v>0</v>
      </c>
      <c r="N662" s="226"/>
    </row>
    <row r="663" spans="1:16" x14ac:dyDescent="0.2">
      <c r="B663" s="199"/>
      <c r="C663" s="198"/>
      <c r="D663" s="267" t="s">
        <v>618</v>
      </c>
      <c r="E663" s="198" t="s">
        <v>956</v>
      </c>
      <c r="F663" s="266" t="s">
        <v>147</v>
      </c>
      <c r="G663" s="262">
        <v>27</v>
      </c>
      <c r="H663" s="262">
        <v>0</v>
      </c>
      <c r="I663" s="263">
        <v>0</v>
      </c>
      <c r="J663" s="264">
        <f>TRUNC(SUM(H663:I663),2)</f>
        <v>0</v>
      </c>
      <c r="K663" s="264">
        <f t="shared" si="810"/>
        <v>0</v>
      </c>
      <c r="L663" s="264">
        <f t="shared" si="811"/>
        <v>0</v>
      </c>
      <c r="M663" s="265">
        <f>TRUNC(SUM(K663,L663),2)</f>
        <v>0</v>
      </c>
      <c r="N663" s="226"/>
    </row>
    <row r="664" spans="1:16" x14ac:dyDescent="0.2">
      <c r="B664" s="199"/>
      <c r="C664" s="198"/>
      <c r="D664" s="267" t="s">
        <v>619</v>
      </c>
      <c r="E664" s="198" t="s">
        <v>935</v>
      </c>
      <c r="F664" s="266" t="s">
        <v>147</v>
      </c>
      <c r="G664" s="262">
        <v>25</v>
      </c>
      <c r="H664" s="262">
        <v>0</v>
      </c>
      <c r="I664" s="263">
        <v>0</v>
      </c>
      <c r="J664" s="264">
        <f>TRUNC(SUM(H664:I664),2)</f>
        <v>0</v>
      </c>
      <c r="K664" s="264">
        <f t="shared" si="810"/>
        <v>0</v>
      </c>
      <c r="L664" s="264">
        <f t="shared" si="811"/>
        <v>0</v>
      </c>
      <c r="M664" s="265">
        <f>TRUNC(SUM(K664,L664),2)</f>
        <v>0</v>
      </c>
      <c r="N664" s="226"/>
    </row>
    <row r="665" spans="1:16" x14ac:dyDescent="0.2">
      <c r="B665" s="199"/>
      <c r="C665" s="198"/>
      <c r="D665" s="267" t="s">
        <v>620</v>
      </c>
      <c r="E665" s="198" t="s">
        <v>936</v>
      </c>
      <c r="F665" s="266" t="s">
        <v>147</v>
      </c>
      <c r="G665" s="262">
        <v>54</v>
      </c>
      <c r="H665" s="262">
        <v>0</v>
      </c>
      <c r="I665" s="263">
        <v>0</v>
      </c>
      <c r="J665" s="264">
        <f>TRUNC(SUM(H665:I665),2)</f>
        <v>0</v>
      </c>
      <c r="K665" s="264">
        <f t="shared" si="810"/>
        <v>0</v>
      </c>
      <c r="L665" s="264">
        <f t="shared" si="811"/>
        <v>0</v>
      </c>
      <c r="M665" s="265">
        <f>TRUNC(SUM(K665,L665),2)</f>
        <v>0</v>
      </c>
      <c r="N665" s="226"/>
    </row>
    <row r="666" spans="1:16" ht="22.5" x14ac:dyDescent="0.2">
      <c r="B666" s="199"/>
      <c r="C666" s="198"/>
      <c r="D666" s="267" t="s">
        <v>621</v>
      </c>
      <c r="E666" s="198" t="s">
        <v>959</v>
      </c>
      <c r="F666" s="266" t="s">
        <v>149</v>
      </c>
      <c r="G666" s="262">
        <v>1.5</v>
      </c>
      <c r="H666" s="262">
        <v>0</v>
      </c>
      <c r="I666" s="263">
        <v>0</v>
      </c>
      <c r="J666" s="264">
        <f>TRUNC(SUM(H666:I666),2)</f>
        <v>0</v>
      </c>
      <c r="K666" s="264">
        <f t="shared" si="810"/>
        <v>0</v>
      </c>
      <c r="L666" s="264">
        <f t="shared" si="811"/>
        <v>0</v>
      </c>
      <c r="M666" s="265">
        <f>TRUNC(SUM(K666,L666),2)</f>
        <v>0</v>
      </c>
      <c r="N666" s="226"/>
    </row>
    <row r="667" spans="1:16" x14ac:dyDescent="0.2">
      <c r="B667" s="255"/>
      <c r="C667" s="12"/>
      <c r="D667" s="12"/>
      <c r="E667" s="256" t="s">
        <v>26</v>
      </c>
      <c r="F667" s="277" t="s">
        <v>22</v>
      </c>
      <c r="G667" s="181"/>
      <c r="H667" s="181"/>
      <c r="I667" s="257"/>
      <c r="J667" s="2"/>
      <c r="K667" s="5">
        <f>TRUNC(SUM(K655:K666),2)</f>
        <v>0</v>
      </c>
      <c r="L667" s="5">
        <f>TRUNC(SUM(L655:L666),2)</f>
        <v>0</v>
      </c>
      <c r="M667" s="210"/>
      <c r="N667" s="226"/>
    </row>
    <row r="668" spans="1:16" x14ac:dyDescent="0.2">
      <c r="B668" s="7"/>
      <c r="C668" s="6"/>
      <c r="D668" s="6"/>
      <c r="E668" s="6" t="s">
        <v>22</v>
      </c>
      <c r="F668" s="278" t="s">
        <v>22</v>
      </c>
      <c r="G668" s="8"/>
      <c r="H668" s="8"/>
      <c r="I668" s="9"/>
      <c r="J668" s="10"/>
      <c r="K668" s="10"/>
      <c r="L668" s="11">
        <f>SUM(K667:L667)</f>
        <v>0</v>
      </c>
      <c r="M668" s="211"/>
      <c r="N668" s="226"/>
    </row>
    <row r="669" spans="1:16" x14ac:dyDescent="0.2">
      <c r="B669" s="252"/>
      <c r="C669" s="252"/>
      <c r="D669" s="252" t="s">
        <v>622</v>
      </c>
      <c r="E669" s="252" t="s">
        <v>115</v>
      </c>
      <c r="F669" s="276"/>
      <c r="G669" s="253"/>
      <c r="H669" s="254"/>
      <c r="I669" s="252"/>
      <c r="J669" s="252"/>
      <c r="K669" s="252"/>
      <c r="L669" s="252"/>
      <c r="M669" s="208">
        <f>SUM(M670,M687)</f>
        <v>0</v>
      </c>
      <c r="N669" s="229"/>
    </row>
    <row r="670" spans="1:16" x14ac:dyDescent="0.2">
      <c r="B670" s="252"/>
      <c r="C670" s="252"/>
      <c r="D670" s="252" t="s">
        <v>623</v>
      </c>
      <c r="E670" s="252" t="s">
        <v>453</v>
      </c>
      <c r="F670" s="276"/>
      <c r="G670" s="253"/>
      <c r="H670" s="254"/>
      <c r="I670" s="252"/>
      <c r="J670" s="252"/>
      <c r="K670" s="252"/>
      <c r="L670" s="252"/>
      <c r="M670" s="208">
        <f>SUM(M671,M677)</f>
        <v>0</v>
      </c>
      <c r="N670" s="229"/>
    </row>
    <row r="671" spans="1:16" x14ac:dyDescent="0.2">
      <c r="B671" s="252"/>
      <c r="C671" s="252"/>
      <c r="D671" s="252" t="s">
        <v>624</v>
      </c>
      <c r="E671" s="252" t="s">
        <v>472</v>
      </c>
      <c r="F671" s="276"/>
      <c r="G671" s="253"/>
      <c r="H671" s="254"/>
      <c r="I671" s="252"/>
      <c r="J671" s="252"/>
      <c r="K671" s="252"/>
      <c r="L671" s="252"/>
      <c r="M671" s="208">
        <f>TRUNC(SUM(M672:M676),2)</f>
        <v>0</v>
      </c>
      <c r="N671" s="229"/>
    </row>
    <row r="672" spans="1:16" ht="22.5" x14ac:dyDescent="0.2">
      <c r="B672" s="199"/>
      <c r="C672" s="198"/>
      <c r="D672" s="267" t="s">
        <v>1446</v>
      </c>
      <c r="E672" s="198" t="s">
        <v>961</v>
      </c>
      <c r="F672" s="266" t="s">
        <v>102</v>
      </c>
      <c r="G672" s="262">
        <v>43.5</v>
      </c>
      <c r="H672" s="262">
        <v>0</v>
      </c>
      <c r="I672" s="263">
        <v>0</v>
      </c>
      <c r="J672" s="264">
        <f>TRUNC(SUM(H672:I672),2)</f>
        <v>0</v>
      </c>
      <c r="K672" s="264">
        <f t="shared" ref="K672:K676" si="812">TRUNC(G672*H672,2)</f>
        <v>0</v>
      </c>
      <c r="L672" s="264">
        <f t="shared" ref="L672:L676" si="813">TRUNC(G672*I672,2)</f>
        <v>0</v>
      </c>
      <c r="M672" s="265">
        <f>TRUNC(SUM(K672,L672),2)</f>
        <v>0</v>
      </c>
      <c r="N672" s="226"/>
    </row>
    <row r="673" spans="1:16" ht="22.5" x14ac:dyDescent="0.2">
      <c r="A673" s="1"/>
      <c r="B673" s="199"/>
      <c r="C673" s="198"/>
      <c r="D673" s="267" t="s">
        <v>625</v>
      </c>
      <c r="E673" s="198" t="s">
        <v>938</v>
      </c>
      <c r="F673" s="266" t="s">
        <v>102</v>
      </c>
      <c r="G673" s="262">
        <v>43.5</v>
      </c>
      <c r="H673" s="262">
        <v>0</v>
      </c>
      <c r="I673" s="263">
        <v>0</v>
      </c>
      <c r="J673" s="264">
        <f t="shared" ref="J673:J674" si="814">TRUNC(SUM(H673:I673),2)</f>
        <v>0</v>
      </c>
      <c r="K673" s="264">
        <f t="shared" si="812"/>
        <v>0</v>
      </c>
      <c r="L673" s="264">
        <f t="shared" si="813"/>
        <v>0</v>
      </c>
      <c r="M673" s="265">
        <f t="shared" ref="M673:M674" si="815">TRUNC(SUM(K673,L673),2)</f>
        <v>0</v>
      </c>
      <c r="N673" s="226"/>
      <c r="O673" s="207"/>
      <c r="P673" s="207"/>
    </row>
    <row r="674" spans="1:16" x14ac:dyDescent="0.2">
      <c r="A674" s="1"/>
      <c r="B674" s="199"/>
      <c r="C674" s="198"/>
      <c r="D674" s="267" t="s">
        <v>626</v>
      </c>
      <c r="E674" s="198" t="s">
        <v>956</v>
      </c>
      <c r="F674" s="266" t="s">
        <v>147</v>
      </c>
      <c r="G674" s="262">
        <v>50</v>
      </c>
      <c r="H674" s="262">
        <v>0</v>
      </c>
      <c r="I674" s="263">
        <v>0</v>
      </c>
      <c r="J674" s="264">
        <f t="shared" si="814"/>
        <v>0</v>
      </c>
      <c r="K674" s="264">
        <f t="shared" si="812"/>
        <v>0</v>
      </c>
      <c r="L674" s="264">
        <f t="shared" si="813"/>
        <v>0</v>
      </c>
      <c r="M674" s="265">
        <f t="shared" si="815"/>
        <v>0</v>
      </c>
      <c r="N674" s="226"/>
      <c r="O674" s="207"/>
      <c r="P674" s="207"/>
    </row>
    <row r="675" spans="1:16" x14ac:dyDescent="0.2">
      <c r="B675" s="199"/>
      <c r="C675" s="198"/>
      <c r="D675" s="267" t="s">
        <v>627</v>
      </c>
      <c r="E675" s="198" t="s">
        <v>936</v>
      </c>
      <c r="F675" s="266" t="s">
        <v>147</v>
      </c>
      <c r="G675" s="262">
        <v>163</v>
      </c>
      <c r="H675" s="262">
        <v>0</v>
      </c>
      <c r="I675" s="263">
        <v>0</v>
      </c>
      <c r="J675" s="264">
        <f>TRUNC(SUM(H675:I675),2)</f>
        <v>0</v>
      </c>
      <c r="K675" s="264">
        <f t="shared" si="812"/>
        <v>0</v>
      </c>
      <c r="L675" s="264">
        <f t="shared" si="813"/>
        <v>0</v>
      </c>
      <c r="M675" s="265">
        <f>TRUNC(SUM(K675,L675),2)</f>
        <v>0</v>
      </c>
      <c r="N675" s="226"/>
    </row>
    <row r="676" spans="1:16" ht="22.5" x14ac:dyDescent="0.2">
      <c r="A676" s="1"/>
      <c r="B676" s="199"/>
      <c r="C676" s="198"/>
      <c r="D676" s="267" t="s">
        <v>628</v>
      </c>
      <c r="E676" s="198" t="s">
        <v>962</v>
      </c>
      <c r="F676" s="266" t="s">
        <v>149</v>
      </c>
      <c r="G676" s="262">
        <v>2.1</v>
      </c>
      <c r="H676" s="262">
        <v>0</v>
      </c>
      <c r="I676" s="263">
        <v>0</v>
      </c>
      <c r="J676" s="264">
        <f t="shared" ref="J676" si="816">TRUNC(SUM(H676:I676),2)</f>
        <v>0</v>
      </c>
      <c r="K676" s="264">
        <f t="shared" si="812"/>
        <v>0</v>
      </c>
      <c r="L676" s="264">
        <f t="shared" si="813"/>
        <v>0</v>
      </c>
      <c r="M676" s="265">
        <f t="shared" ref="M676" si="817">TRUNC(SUM(K676,L676),2)</f>
        <v>0</v>
      </c>
      <c r="N676" s="226"/>
      <c r="O676" s="207"/>
      <c r="P676" s="207"/>
    </row>
    <row r="677" spans="1:16" x14ac:dyDescent="0.2">
      <c r="B677" s="252"/>
      <c r="C677" s="252"/>
      <c r="D677" s="252" t="s">
        <v>629</v>
      </c>
      <c r="E677" s="252" t="s">
        <v>473</v>
      </c>
      <c r="F677" s="276"/>
      <c r="G677" s="253"/>
      <c r="H677" s="254"/>
      <c r="I677" s="252"/>
      <c r="J677" s="252"/>
      <c r="K677" s="252"/>
      <c r="L677" s="252"/>
      <c r="M677" s="208">
        <f>SUM(M678)</f>
        <v>0</v>
      </c>
      <c r="N677" s="229"/>
    </row>
    <row r="678" spans="1:16" x14ac:dyDescent="0.2">
      <c r="B678" s="252"/>
      <c r="C678" s="252"/>
      <c r="D678" s="252" t="s">
        <v>1447</v>
      </c>
      <c r="E678" s="252" t="s">
        <v>474</v>
      </c>
      <c r="F678" s="276"/>
      <c r="G678" s="253"/>
      <c r="H678" s="254"/>
      <c r="I678" s="252"/>
      <c r="J678" s="252"/>
      <c r="K678" s="252"/>
      <c r="L678" s="252"/>
      <c r="M678" s="208">
        <f>TRUNC(SUM(M679:M686),2)</f>
        <v>0</v>
      </c>
      <c r="N678" s="229"/>
    </row>
    <row r="679" spans="1:16" x14ac:dyDescent="0.2">
      <c r="B679" s="199"/>
      <c r="C679" s="198"/>
      <c r="D679" s="267" t="s">
        <v>630</v>
      </c>
      <c r="E679" s="198" t="s">
        <v>963</v>
      </c>
      <c r="F679" s="266" t="s">
        <v>102</v>
      </c>
      <c r="G679" s="262">
        <v>22.2</v>
      </c>
      <c r="H679" s="262">
        <v>0</v>
      </c>
      <c r="I679" s="263">
        <v>0</v>
      </c>
      <c r="J679" s="264">
        <f t="shared" ref="J679:J686" si="818">TRUNC(SUM(H679:I679),2)</f>
        <v>0</v>
      </c>
      <c r="K679" s="264">
        <f t="shared" ref="K679:K686" si="819">TRUNC(G679*H679,2)</f>
        <v>0</v>
      </c>
      <c r="L679" s="264">
        <f t="shared" ref="L679:L686" si="820">TRUNC(G679*I679,2)</f>
        <v>0</v>
      </c>
      <c r="M679" s="265">
        <f t="shared" ref="M679:M686" si="821">TRUNC(SUM(K679,L679),2)</f>
        <v>0</v>
      </c>
      <c r="N679" s="226"/>
    </row>
    <row r="680" spans="1:16" ht="22.5" x14ac:dyDescent="0.2">
      <c r="B680" s="199"/>
      <c r="C680" s="198"/>
      <c r="D680" s="267" t="s">
        <v>631</v>
      </c>
      <c r="E680" s="198" t="s">
        <v>964</v>
      </c>
      <c r="F680" s="266" t="s">
        <v>102</v>
      </c>
      <c r="G680" s="262">
        <v>22.2</v>
      </c>
      <c r="H680" s="262">
        <v>0</v>
      </c>
      <c r="I680" s="263">
        <v>0</v>
      </c>
      <c r="J680" s="264">
        <f t="shared" si="818"/>
        <v>0</v>
      </c>
      <c r="K680" s="264">
        <f t="shared" si="819"/>
        <v>0</v>
      </c>
      <c r="L680" s="264">
        <f t="shared" si="820"/>
        <v>0</v>
      </c>
      <c r="M680" s="265">
        <f t="shared" si="821"/>
        <v>0</v>
      </c>
      <c r="N680" s="226"/>
    </row>
    <row r="681" spans="1:16" x14ac:dyDescent="0.2">
      <c r="B681" s="199"/>
      <c r="C681" s="198"/>
      <c r="D681" s="267" t="s">
        <v>632</v>
      </c>
      <c r="E681" s="198" t="s">
        <v>956</v>
      </c>
      <c r="F681" s="266" t="s">
        <v>147</v>
      </c>
      <c r="G681" s="262">
        <v>27</v>
      </c>
      <c r="H681" s="262">
        <v>0</v>
      </c>
      <c r="I681" s="263">
        <v>0</v>
      </c>
      <c r="J681" s="264">
        <f t="shared" si="818"/>
        <v>0</v>
      </c>
      <c r="K681" s="264">
        <f t="shared" si="819"/>
        <v>0</v>
      </c>
      <c r="L681" s="264">
        <f t="shared" si="820"/>
        <v>0</v>
      </c>
      <c r="M681" s="265">
        <f t="shared" si="821"/>
        <v>0</v>
      </c>
      <c r="N681" s="226"/>
    </row>
    <row r="682" spans="1:16" x14ac:dyDescent="0.2">
      <c r="B682" s="199"/>
      <c r="C682" s="198"/>
      <c r="D682" s="267" t="s">
        <v>633</v>
      </c>
      <c r="E682" s="198" t="s">
        <v>935</v>
      </c>
      <c r="F682" s="266" t="s">
        <v>147</v>
      </c>
      <c r="G682" s="262">
        <v>13</v>
      </c>
      <c r="H682" s="262">
        <v>0</v>
      </c>
      <c r="I682" s="263">
        <v>0</v>
      </c>
      <c r="J682" s="264">
        <f t="shared" si="818"/>
        <v>0</v>
      </c>
      <c r="K682" s="264">
        <f t="shared" si="819"/>
        <v>0</v>
      </c>
      <c r="L682" s="264">
        <f t="shared" si="820"/>
        <v>0</v>
      </c>
      <c r="M682" s="265">
        <f t="shared" si="821"/>
        <v>0</v>
      </c>
      <c r="N682" s="226"/>
    </row>
    <row r="683" spans="1:16" x14ac:dyDescent="0.2">
      <c r="B683" s="199"/>
      <c r="C683" s="198"/>
      <c r="D683" s="267" t="s">
        <v>634</v>
      </c>
      <c r="E683" s="198" t="s">
        <v>936</v>
      </c>
      <c r="F683" s="266" t="s">
        <v>147</v>
      </c>
      <c r="G683" s="262">
        <v>74</v>
      </c>
      <c r="H683" s="262">
        <v>0</v>
      </c>
      <c r="I683" s="263">
        <v>0</v>
      </c>
      <c r="J683" s="264">
        <f t="shared" si="818"/>
        <v>0</v>
      </c>
      <c r="K683" s="264">
        <f t="shared" si="819"/>
        <v>0</v>
      </c>
      <c r="L683" s="264">
        <f t="shared" si="820"/>
        <v>0</v>
      </c>
      <c r="M683" s="265">
        <f t="shared" si="821"/>
        <v>0</v>
      </c>
      <c r="N683" s="226"/>
    </row>
    <row r="684" spans="1:16" ht="22.5" x14ac:dyDescent="0.2">
      <c r="B684" s="199"/>
      <c r="C684" s="198"/>
      <c r="D684" s="267" t="s">
        <v>635</v>
      </c>
      <c r="E684" s="198" t="s">
        <v>965</v>
      </c>
      <c r="F684" s="266" t="s">
        <v>149</v>
      </c>
      <c r="G684" s="262">
        <v>1</v>
      </c>
      <c r="H684" s="262">
        <v>0</v>
      </c>
      <c r="I684" s="263">
        <v>0</v>
      </c>
      <c r="J684" s="264">
        <f t="shared" si="818"/>
        <v>0</v>
      </c>
      <c r="K684" s="264">
        <f t="shared" si="819"/>
        <v>0</v>
      </c>
      <c r="L684" s="264">
        <f t="shared" si="820"/>
        <v>0</v>
      </c>
      <c r="M684" s="265">
        <f t="shared" si="821"/>
        <v>0</v>
      </c>
      <c r="N684" s="226"/>
    </row>
    <row r="685" spans="1:16" ht="22.5" x14ac:dyDescent="0.2">
      <c r="B685" s="199"/>
      <c r="C685" s="198"/>
      <c r="D685" s="267" t="s">
        <v>636</v>
      </c>
      <c r="E685" s="198" t="s">
        <v>475</v>
      </c>
      <c r="F685" s="266" t="s">
        <v>102</v>
      </c>
      <c r="G685" s="262">
        <v>12.6</v>
      </c>
      <c r="H685" s="262">
        <v>0</v>
      </c>
      <c r="I685" s="263">
        <v>0</v>
      </c>
      <c r="J685" s="264">
        <f t="shared" si="818"/>
        <v>0</v>
      </c>
      <c r="K685" s="264">
        <f t="shared" si="819"/>
        <v>0</v>
      </c>
      <c r="L685" s="264">
        <f t="shared" si="820"/>
        <v>0</v>
      </c>
      <c r="M685" s="265">
        <f t="shared" si="821"/>
        <v>0</v>
      </c>
      <c r="N685" s="226"/>
    </row>
    <row r="686" spans="1:16" x14ac:dyDescent="0.2">
      <c r="B686" s="199"/>
      <c r="C686" s="198"/>
      <c r="D686" s="267" t="s">
        <v>637</v>
      </c>
      <c r="E686" s="198" t="s">
        <v>476</v>
      </c>
      <c r="F686" s="266" t="s">
        <v>102</v>
      </c>
      <c r="G686" s="262">
        <v>18.5</v>
      </c>
      <c r="H686" s="262">
        <v>0</v>
      </c>
      <c r="I686" s="263">
        <v>0</v>
      </c>
      <c r="J686" s="264">
        <f t="shared" si="818"/>
        <v>0</v>
      </c>
      <c r="K686" s="264">
        <f t="shared" si="819"/>
        <v>0</v>
      </c>
      <c r="L686" s="264">
        <f t="shared" si="820"/>
        <v>0</v>
      </c>
      <c r="M686" s="265">
        <f t="shared" si="821"/>
        <v>0</v>
      </c>
      <c r="N686" s="226"/>
    </row>
    <row r="687" spans="1:16" x14ac:dyDescent="0.2">
      <c r="B687" s="252"/>
      <c r="C687" s="252"/>
      <c r="D687" s="252" t="s">
        <v>638</v>
      </c>
      <c r="E687" s="252" t="s">
        <v>478</v>
      </c>
      <c r="F687" s="276"/>
      <c r="G687" s="253"/>
      <c r="H687" s="254"/>
      <c r="I687" s="252"/>
      <c r="J687" s="252"/>
      <c r="K687" s="252"/>
      <c r="L687" s="252"/>
      <c r="M687" s="208">
        <f>TRUNC(SUM(M688:M689),2)</f>
        <v>0</v>
      </c>
      <c r="N687" s="229"/>
    </row>
    <row r="688" spans="1:16" ht="22.5" x14ac:dyDescent="0.2">
      <c r="B688" s="199"/>
      <c r="C688" s="198"/>
      <c r="D688" s="267" t="s">
        <v>1448</v>
      </c>
      <c r="E688" s="198" t="s">
        <v>640</v>
      </c>
      <c r="F688" s="266" t="s">
        <v>105</v>
      </c>
      <c r="G688" s="262">
        <v>7</v>
      </c>
      <c r="H688" s="262">
        <v>0</v>
      </c>
      <c r="I688" s="263">
        <v>0</v>
      </c>
      <c r="J688" s="264">
        <f>TRUNC(SUM(H688:I688),2)</f>
        <v>0</v>
      </c>
      <c r="K688" s="264">
        <f t="shared" ref="K688:K689" si="822">TRUNC(G688*H688,2)</f>
        <v>0</v>
      </c>
      <c r="L688" s="264">
        <f t="shared" ref="L688:L689" si="823">TRUNC(G688*I688,2)</f>
        <v>0</v>
      </c>
      <c r="M688" s="265">
        <f>TRUNC(SUM(K688,L688),2)</f>
        <v>0</v>
      </c>
      <c r="N688" s="226"/>
    </row>
    <row r="689" spans="2:20" ht="33.75" x14ac:dyDescent="0.2">
      <c r="B689" s="199"/>
      <c r="C689" s="198"/>
      <c r="D689" s="267" t="s">
        <v>639</v>
      </c>
      <c r="E689" s="198" t="s">
        <v>481</v>
      </c>
      <c r="F689" s="266" t="s">
        <v>102</v>
      </c>
      <c r="G689" s="262">
        <v>56.22</v>
      </c>
      <c r="H689" s="262">
        <v>0</v>
      </c>
      <c r="I689" s="263">
        <v>0</v>
      </c>
      <c r="J689" s="264">
        <f>TRUNC(SUM(H689:I689),2)</f>
        <v>0</v>
      </c>
      <c r="K689" s="264">
        <f t="shared" si="822"/>
        <v>0</v>
      </c>
      <c r="L689" s="264">
        <f t="shared" si="823"/>
        <v>0</v>
      </c>
      <c r="M689" s="265">
        <f>TRUNC(SUM(K689,L689),2)</f>
        <v>0</v>
      </c>
      <c r="N689" s="226"/>
    </row>
    <row r="690" spans="2:20" x14ac:dyDescent="0.2">
      <c r="B690" s="255"/>
      <c r="C690" s="12"/>
      <c r="D690" s="12"/>
      <c r="E690" s="256" t="s">
        <v>26</v>
      </c>
      <c r="F690" s="277" t="s">
        <v>22</v>
      </c>
      <c r="G690" s="181"/>
      <c r="H690" s="181"/>
      <c r="I690" s="257"/>
      <c r="J690" s="2"/>
      <c r="K690" s="5">
        <f>TRUNC(SUM(K672:K689),2)</f>
        <v>0</v>
      </c>
      <c r="L690" s="5">
        <f>TRUNC(SUM(L672:L689),2)</f>
        <v>0</v>
      </c>
      <c r="M690" s="210"/>
      <c r="N690" s="226"/>
    </row>
    <row r="691" spans="2:20" x14ac:dyDescent="0.2">
      <c r="B691" s="7"/>
      <c r="C691" s="6"/>
      <c r="D691" s="6"/>
      <c r="E691" s="6" t="s">
        <v>22</v>
      </c>
      <c r="F691" s="278" t="s">
        <v>22</v>
      </c>
      <c r="G691" s="8"/>
      <c r="H691" s="8"/>
      <c r="I691" s="9"/>
      <c r="J691" s="10"/>
      <c r="K691" s="10"/>
      <c r="L691" s="11">
        <f>SUM(K690:L690)</f>
        <v>0</v>
      </c>
      <c r="M691" s="211"/>
      <c r="N691" s="226"/>
    </row>
    <row r="692" spans="2:20" x14ac:dyDescent="0.2">
      <c r="B692" s="252"/>
      <c r="C692" s="252"/>
      <c r="D692" s="252" t="s">
        <v>641</v>
      </c>
      <c r="E692" s="252" t="s">
        <v>644</v>
      </c>
      <c r="F692" s="276"/>
      <c r="G692" s="253"/>
      <c r="H692" s="254"/>
      <c r="I692" s="252"/>
      <c r="J692" s="252"/>
      <c r="K692" s="252"/>
      <c r="L692" s="252"/>
      <c r="M692" s="208">
        <f>SUM(M693,M696,M698)</f>
        <v>0</v>
      </c>
      <c r="N692" s="229"/>
    </row>
    <row r="693" spans="2:20" x14ac:dyDescent="0.2">
      <c r="B693" s="252"/>
      <c r="C693" s="252"/>
      <c r="D693" s="254" t="s">
        <v>642</v>
      </c>
      <c r="E693" s="252" t="s">
        <v>454</v>
      </c>
      <c r="F693" s="276"/>
      <c r="G693" s="253"/>
      <c r="H693" s="254"/>
      <c r="I693" s="252"/>
      <c r="J693" s="252"/>
      <c r="K693" s="252"/>
      <c r="L693" s="252"/>
      <c r="M693" s="208">
        <f>TRUNC(SUM(M694:M695),2)</f>
        <v>0</v>
      </c>
      <c r="N693" s="229"/>
    </row>
    <row r="694" spans="2:20" ht="33.75" x14ac:dyDescent="0.2">
      <c r="B694" s="199"/>
      <c r="C694" s="198"/>
      <c r="D694" s="204" t="s">
        <v>1449</v>
      </c>
      <c r="E694" s="198" t="s">
        <v>940</v>
      </c>
      <c r="F694" s="266" t="s">
        <v>102</v>
      </c>
      <c r="G694" s="262">
        <v>131.18</v>
      </c>
      <c r="H694" s="262">
        <v>0</v>
      </c>
      <c r="I694" s="263">
        <v>0</v>
      </c>
      <c r="J694" s="264">
        <f t="shared" ref="J694" si="824">TRUNC(SUM(H694:I694),2)</f>
        <v>0</v>
      </c>
      <c r="K694" s="264">
        <f t="shared" ref="K694" si="825">TRUNC(G694*H694,2)</f>
        <v>0</v>
      </c>
      <c r="L694" s="264">
        <f t="shared" ref="L694" si="826">TRUNC(G694*I694,2)</f>
        <v>0</v>
      </c>
      <c r="M694" s="265">
        <f t="shared" ref="M694" si="827">TRUNC(SUM(K694,L694),2)</f>
        <v>0</v>
      </c>
      <c r="N694" s="226"/>
      <c r="T694" s="241"/>
    </row>
    <row r="695" spans="2:20" ht="22.5" x14ac:dyDescent="0.2">
      <c r="B695" s="199"/>
      <c r="C695" s="198"/>
      <c r="D695" s="204" t="s">
        <v>1450</v>
      </c>
      <c r="E695" s="198" t="s">
        <v>645</v>
      </c>
      <c r="F695" s="266" t="s">
        <v>102</v>
      </c>
      <c r="G695" s="262">
        <v>0.65</v>
      </c>
      <c r="H695" s="262">
        <v>0</v>
      </c>
      <c r="I695" s="263">
        <v>0</v>
      </c>
      <c r="J695" s="264">
        <f t="shared" ref="J695" si="828">TRUNC(SUM(H695:I695),2)</f>
        <v>0</v>
      </c>
      <c r="K695" s="264">
        <f t="shared" ref="K695" si="829">TRUNC(G695*H695,2)</f>
        <v>0</v>
      </c>
      <c r="L695" s="264">
        <f t="shared" ref="L695" si="830">TRUNC(G695*I695,2)</f>
        <v>0</v>
      </c>
      <c r="M695" s="265">
        <f t="shared" ref="M695" si="831">TRUNC(SUM(K695,L695),2)</f>
        <v>0</v>
      </c>
      <c r="N695" s="226"/>
      <c r="T695" s="241"/>
    </row>
    <row r="696" spans="2:20" x14ac:dyDescent="0.2">
      <c r="B696" s="252"/>
      <c r="C696" s="252"/>
      <c r="D696" s="254" t="s">
        <v>643</v>
      </c>
      <c r="E696" s="252" t="s">
        <v>1048</v>
      </c>
      <c r="F696" s="276"/>
      <c r="G696" s="253"/>
      <c r="H696" s="254"/>
      <c r="I696" s="252"/>
      <c r="J696" s="252"/>
      <c r="K696" s="252"/>
      <c r="L696" s="252"/>
      <c r="M696" s="208">
        <f>TRUNC(SUM(M697:M697),2)</f>
        <v>0</v>
      </c>
      <c r="N696" s="229"/>
    </row>
    <row r="697" spans="2:20" x14ac:dyDescent="0.2">
      <c r="B697" s="199"/>
      <c r="C697" s="198"/>
      <c r="D697" s="204" t="s">
        <v>1451</v>
      </c>
      <c r="E697" s="198" t="s">
        <v>1049</v>
      </c>
      <c r="F697" s="266" t="s">
        <v>102</v>
      </c>
      <c r="G697" s="262">
        <v>7.3</v>
      </c>
      <c r="H697" s="262">
        <v>0</v>
      </c>
      <c r="I697" s="263">
        <v>0</v>
      </c>
      <c r="J697" s="264">
        <f t="shared" ref="J697" si="832">TRUNC(SUM(H697:I697),2)</f>
        <v>0</v>
      </c>
      <c r="K697" s="264">
        <f t="shared" ref="K697" si="833">TRUNC(G697*H697,2)</f>
        <v>0</v>
      </c>
      <c r="L697" s="264">
        <f t="shared" ref="L697" si="834">TRUNC(G697*I697,2)</f>
        <v>0</v>
      </c>
      <c r="M697" s="265">
        <f t="shared" ref="M697" si="835">TRUNC(SUM(K697,L697),2)</f>
        <v>0</v>
      </c>
      <c r="N697" s="226"/>
      <c r="T697" s="241"/>
    </row>
    <row r="698" spans="2:20" x14ac:dyDescent="0.2">
      <c r="B698" s="252"/>
      <c r="C698" s="252"/>
      <c r="D698" s="254" t="s">
        <v>1452</v>
      </c>
      <c r="E698" s="252" t="s">
        <v>117</v>
      </c>
      <c r="F698" s="276"/>
      <c r="G698" s="253"/>
      <c r="H698" s="254"/>
      <c r="I698" s="252"/>
      <c r="J698" s="252"/>
      <c r="K698" s="252"/>
      <c r="L698" s="252"/>
      <c r="M698" s="208">
        <f>TRUNC(SUM(M699:M699),2)</f>
        <v>0</v>
      </c>
      <c r="N698" s="229"/>
    </row>
    <row r="699" spans="2:20" ht="19.899999999999999" customHeight="1" x14ac:dyDescent="0.2">
      <c r="B699" s="199"/>
      <c r="C699" s="198"/>
      <c r="D699" s="204" t="s">
        <v>1453</v>
      </c>
      <c r="E699" s="198" t="s">
        <v>942</v>
      </c>
      <c r="F699" s="266" t="s">
        <v>102</v>
      </c>
      <c r="G699" s="262">
        <v>2.19</v>
      </c>
      <c r="H699" s="262">
        <v>0</v>
      </c>
      <c r="I699" s="263">
        <v>0</v>
      </c>
      <c r="J699" s="264">
        <f t="shared" ref="J699" si="836">TRUNC(SUM(H699:I699),2)</f>
        <v>0</v>
      </c>
      <c r="K699" s="264">
        <f t="shared" ref="K699" si="837">TRUNC(G699*H699,2)</f>
        <v>0</v>
      </c>
      <c r="L699" s="264">
        <f t="shared" ref="L699" si="838">TRUNC(G699*I699,2)</f>
        <v>0</v>
      </c>
      <c r="M699" s="265">
        <f t="shared" ref="M699" si="839">TRUNC(SUM(K699,L699),2)</f>
        <v>0</v>
      </c>
      <c r="N699" s="226"/>
      <c r="T699" s="241"/>
    </row>
    <row r="700" spans="2:20" x14ac:dyDescent="0.2">
      <c r="B700" s="255"/>
      <c r="C700" s="12"/>
      <c r="D700" s="12"/>
      <c r="E700" s="256" t="s">
        <v>26</v>
      </c>
      <c r="F700" s="277" t="s">
        <v>22</v>
      </c>
      <c r="G700" s="181"/>
      <c r="H700" s="181"/>
      <c r="I700" s="257"/>
      <c r="J700" s="2"/>
      <c r="K700" s="5">
        <f>TRUNC(SUM(K694:K699),2)</f>
        <v>0</v>
      </c>
      <c r="L700" s="5">
        <f>TRUNC(SUM(L694:L699),2)</f>
        <v>0</v>
      </c>
      <c r="M700" s="210"/>
      <c r="N700" s="226"/>
    </row>
    <row r="701" spans="2:20" x14ac:dyDescent="0.2">
      <c r="B701" s="7"/>
      <c r="C701" s="6"/>
      <c r="D701" s="6"/>
      <c r="E701" s="6" t="s">
        <v>22</v>
      </c>
      <c r="F701" s="278" t="s">
        <v>22</v>
      </c>
      <c r="G701" s="8"/>
      <c r="H701" s="8"/>
      <c r="I701" s="9"/>
      <c r="J701" s="10"/>
      <c r="K701" s="10"/>
      <c r="L701" s="11">
        <f>SUM(K700:L700)</f>
        <v>0</v>
      </c>
      <c r="M701" s="211"/>
      <c r="N701" s="226"/>
    </row>
    <row r="702" spans="2:20" x14ac:dyDescent="0.2">
      <c r="B702" s="252"/>
      <c r="C702" s="252"/>
      <c r="D702" s="252" t="s">
        <v>646</v>
      </c>
      <c r="E702" s="252" t="s">
        <v>32</v>
      </c>
      <c r="F702" s="276"/>
      <c r="G702" s="253"/>
      <c r="H702" s="254"/>
      <c r="I702" s="252"/>
      <c r="J702" s="252"/>
      <c r="K702" s="252"/>
      <c r="L702" s="252"/>
      <c r="M702" s="208">
        <f>SUM(M703+M708)</f>
        <v>0</v>
      </c>
      <c r="N702" s="229"/>
    </row>
    <row r="703" spans="2:20" x14ac:dyDescent="0.2">
      <c r="B703" s="252"/>
      <c r="C703" s="252"/>
      <c r="D703" s="254" t="s">
        <v>647</v>
      </c>
      <c r="E703" s="252" t="s">
        <v>118</v>
      </c>
      <c r="F703" s="276"/>
      <c r="G703" s="253"/>
      <c r="H703" s="254"/>
      <c r="I703" s="252"/>
      <c r="J703" s="252"/>
      <c r="K703" s="252"/>
      <c r="L703" s="252"/>
      <c r="M703" s="208">
        <f>TRUNC(SUM(M704:M707),2)</f>
        <v>0</v>
      </c>
      <c r="N703" s="229"/>
      <c r="T703" s="241"/>
    </row>
    <row r="704" spans="2:20" ht="28.9" customHeight="1" x14ac:dyDescent="0.2">
      <c r="B704" s="199"/>
      <c r="C704" s="198"/>
      <c r="D704" s="268" t="s">
        <v>648</v>
      </c>
      <c r="E704" s="267" t="s">
        <v>482</v>
      </c>
      <c r="F704" s="266" t="s">
        <v>105</v>
      </c>
      <c r="G704" s="262">
        <v>1</v>
      </c>
      <c r="H704" s="262">
        <v>0</v>
      </c>
      <c r="I704" s="263">
        <v>0</v>
      </c>
      <c r="J704" s="264">
        <f t="shared" ref="J704" si="840">TRUNC(SUM(H704:I704),2)</f>
        <v>0</v>
      </c>
      <c r="K704" s="264">
        <f t="shared" ref="K704:K707" si="841">TRUNC(G704*H704,2)</f>
        <v>0</v>
      </c>
      <c r="L704" s="264">
        <f t="shared" ref="L704:L707" si="842">TRUNC(G704*I704,2)</f>
        <v>0</v>
      </c>
      <c r="M704" s="265">
        <f t="shared" ref="M704:M707" si="843">TRUNC(SUM(K704,L704),2)</f>
        <v>0</v>
      </c>
      <c r="N704" s="226"/>
      <c r="T704" s="241"/>
    </row>
    <row r="705" spans="2:20" x14ac:dyDescent="0.2">
      <c r="B705" s="199"/>
      <c r="C705" s="198"/>
      <c r="D705" s="268" t="s">
        <v>649</v>
      </c>
      <c r="E705" s="267" t="s">
        <v>483</v>
      </c>
      <c r="F705" s="266" t="s">
        <v>105</v>
      </c>
      <c r="G705" s="262">
        <v>2</v>
      </c>
      <c r="H705" s="262">
        <v>0</v>
      </c>
      <c r="I705" s="263">
        <v>0</v>
      </c>
      <c r="J705" s="264">
        <f t="shared" ref="J705:J707" si="844">TRUNC(SUM(H705:I705),2)</f>
        <v>0</v>
      </c>
      <c r="K705" s="264">
        <f t="shared" si="841"/>
        <v>0</v>
      </c>
      <c r="L705" s="264">
        <f t="shared" si="842"/>
        <v>0</v>
      </c>
      <c r="M705" s="265">
        <f t="shared" si="843"/>
        <v>0</v>
      </c>
      <c r="N705" s="226"/>
      <c r="T705" s="241"/>
    </row>
    <row r="706" spans="2:20" x14ac:dyDescent="0.2">
      <c r="B706" s="199"/>
      <c r="C706" s="198"/>
      <c r="D706" s="268" t="s">
        <v>650</v>
      </c>
      <c r="E706" s="267" t="s">
        <v>484</v>
      </c>
      <c r="F706" s="266" t="s">
        <v>105</v>
      </c>
      <c r="G706" s="262">
        <v>2</v>
      </c>
      <c r="H706" s="262">
        <v>0</v>
      </c>
      <c r="I706" s="263">
        <v>0</v>
      </c>
      <c r="J706" s="264">
        <f t="shared" si="844"/>
        <v>0</v>
      </c>
      <c r="K706" s="264">
        <f t="shared" si="841"/>
        <v>0</v>
      </c>
      <c r="L706" s="264">
        <f t="shared" si="842"/>
        <v>0</v>
      </c>
      <c r="M706" s="265">
        <f t="shared" si="843"/>
        <v>0</v>
      </c>
      <c r="N706" s="226"/>
      <c r="T706" s="241"/>
    </row>
    <row r="707" spans="2:20" x14ac:dyDescent="0.2">
      <c r="B707" s="199"/>
      <c r="C707" s="198"/>
      <c r="D707" s="268" t="s">
        <v>651</v>
      </c>
      <c r="E707" s="267" t="s">
        <v>652</v>
      </c>
      <c r="F707" s="266" t="s">
        <v>105</v>
      </c>
      <c r="G707" s="262">
        <v>2</v>
      </c>
      <c r="H707" s="262">
        <v>0</v>
      </c>
      <c r="I707" s="263">
        <v>0</v>
      </c>
      <c r="J707" s="264">
        <f t="shared" si="844"/>
        <v>0</v>
      </c>
      <c r="K707" s="264">
        <f t="shared" si="841"/>
        <v>0</v>
      </c>
      <c r="L707" s="264">
        <f t="shared" si="842"/>
        <v>0</v>
      </c>
      <c r="M707" s="265">
        <f t="shared" si="843"/>
        <v>0</v>
      </c>
      <c r="N707" s="226"/>
      <c r="T707" s="241"/>
    </row>
    <row r="708" spans="2:20" x14ac:dyDescent="0.2">
      <c r="B708" s="252"/>
      <c r="C708" s="252"/>
      <c r="D708" s="254" t="s">
        <v>653</v>
      </c>
      <c r="E708" s="252" t="s">
        <v>486</v>
      </c>
      <c r="F708" s="276"/>
      <c r="G708" s="253"/>
      <c r="H708" s="254"/>
      <c r="I708" s="252"/>
      <c r="J708" s="252"/>
      <c r="K708" s="252"/>
      <c r="L708" s="252"/>
      <c r="M708" s="208">
        <f>TRUNC(SUM(M709:M711),2)</f>
        <v>0</v>
      </c>
      <c r="N708" s="229"/>
      <c r="T708" s="241"/>
    </row>
    <row r="709" spans="2:20" ht="22.5" x14ac:dyDescent="0.2">
      <c r="B709" s="199"/>
      <c r="C709" s="198"/>
      <c r="D709" s="268" t="s">
        <v>654</v>
      </c>
      <c r="E709" s="267" t="s">
        <v>487</v>
      </c>
      <c r="F709" s="266" t="s">
        <v>105</v>
      </c>
      <c r="G709" s="262">
        <v>4</v>
      </c>
      <c r="H709" s="262">
        <v>0</v>
      </c>
      <c r="I709" s="263">
        <v>0</v>
      </c>
      <c r="J709" s="264">
        <f t="shared" ref="J709" si="845">TRUNC(SUM(H709:I709),2)</f>
        <v>0</v>
      </c>
      <c r="K709" s="264">
        <f t="shared" ref="K709:K711" si="846">TRUNC(G709*H709,2)</f>
        <v>0</v>
      </c>
      <c r="L709" s="264">
        <f t="shared" ref="L709:L711" si="847">TRUNC(G709*I709,2)</f>
        <v>0</v>
      </c>
      <c r="M709" s="265">
        <f t="shared" ref="M709:M711" si="848">TRUNC(SUM(K709,L709),2)</f>
        <v>0</v>
      </c>
      <c r="N709" s="226"/>
      <c r="T709" s="241"/>
    </row>
    <row r="710" spans="2:20" ht="22.5" x14ac:dyDescent="0.2">
      <c r="B710" s="199"/>
      <c r="C710" s="198"/>
      <c r="D710" s="268" t="s">
        <v>655</v>
      </c>
      <c r="E710" s="267" t="s">
        <v>656</v>
      </c>
      <c r="F710" s="266" t="s">
        <v>105</v>
      </c>
      <c r="G710" s="262">
        <v>5</v>
      </c>
      <c r="H710" s="262">
        <v>0</v>
      </c>
      <c r="I710" s="263">
        <v>0</v>
      </c>
      <c r="J710" s="264">
        <f t="shared" ref="J710" si="849">TRUNC(SUM(H710:I710),2)</f>
        <v>0</v>
      </c>
      <c r="K710" s="264">
        <f t="shared" si="846"/>
        <v>0</v>
      </c>
      <c r="L710" s="264">
        <f t="shared" si="847"/>
        <v>0</v>
      </c>
      <c r="M710" s="265">
        <f t="shared" si="848"/>
        <v>0</v>
      </c>
      <c r="N710" s="226"/>
      <c r="T710" s="241"/>
    </row>
    <row r="711" spans="2:20" ht="22.5" x14ac:dyDescent="0.2">
      <c r="B711" s="199"/>
      <c r="C711" s="198"/>
      <c r="D711" s="268" t="s">
        <v>657</v>
      </c>
      <c r="E711" s="267" t="s">
        <v>658</v>
      </c>
      <c r="F711" s="266" t="s">
        <v>105</v>
      </c>
      <c r="G711" s="262">
        <v>1</v>
      </c>
      <c r="H711" s="262">
        <v>0</v>
      </c>
      <c r="I711" s="263">
        <v>0</v>
      </c>
      <c r="J711" s="264">
        <f t="shared" ref="J711" si="850">TRUNC(SUM(H711:I711),2)</f>
        <v>0</v>
      </c>
      <c r="K711" s="264">
        <f t="shared" si="846"/>
        <v>0</v>
      </c>
      <c r="L711" s="264">
        <f t="shared" si="847"/>
        <v>0</v>
      </c>
      <c r="M711" s="265">
        <f t="shared" si="848"/>
        <v>0</v>
      </c>
      <c r="N711" s="226"/>
      <c r="T711" s="241"/>
    </row>
    <row r="712" spans="2:20" x14ac:dyDescent="0.2">
      <c r="B712" s="255"/>
      <c r="C712" s="12"/>
      <c r="D712" s="12"/>
      <c r="E712" s="256" t="s">
        <v>26</v>
      </c>
      <c r="F712" s="277" t="s">
        <v>22</v>
      </c>
      <c r="G712" s="181"/>
      <c r="H712" s="181"/>
      <c r="I712" s="257"/>
      <c r="J712" s="2"/>
      <c r="K712" s="5">
        <f>TRUNC(SUM(K704:K711),2)</f>
        <v>0</v>
      </c>
      <c r="L712" s="5">
        <f>TRUNC(SUM(L704:L711),2)</f>
        <v>0</v>
      </c>
      <c r="M712" s="210"/>
      <c r="N712" s="226"/>
    </row>
    <row r="713" spans="2:20" x14ac:dyDescent="0.2">
      <c r="B713" s="7"/>
      <c r="C713" s="6"/>
      <c r="D713" s="6"/>
      <c r="E713" s="6" t="s">
        <v>22</v>
      </c>
      <c r="F713" s="278" t="s">
        <v>22</v>
      </c>
      <c r="G713" s="8"/>
      <c r="H713" s="8"/>
      <c r="I713" s="9"/>
      <c r="J713" s="10"/>
      <c r="K713" s="10"/>
      <c r="L713" s="11">
        <f>SUM(K712:L712)</f>
        <v>0</v>
      </c>
      <c r="M713" s="211"/>
      <c r="N713" s="226"/>
    </row>
    <row r="714" spans="2:20" x14ac:dyDescent="0.2">
      <c r="B714" s="252"/>
      <c r="C714" s="252"/>
      <c r="D714" s="252" t="s">
        <v>659</v>
      </c>
      <c r="E714" s="252" t="s">
        <v>119</v>
      </c>
      <c r="F714" s="276"/>
      <c r="G714" s="253"/>
      <c r="H714" s="254"/>
      <c r="I714" s="252"/>
      <c r="J714" s="252"/>
      <c r="K714" s="252"/>
      <c r="L714" s="252"/>
      <c r="M714" s="208">
        <f>SUM(M715)</f>
        <v>0</v>
      </c>
      <c r="N714" s="229"/>
      <c r="T714" s="241"/>
    </row>
    <row r="715" spans="2:20" x14ac:dyDescent="0.2">
      <c r="B715" s="252"/>
      <c r="C715" s="252"/>
      <c r="D715" s="254" t="s">
        <v>660</v>
      </c>
      <c r="E715" s="252" t="s">
        <v>661</v>
      </c>
      <c r="F715" s="276"/>
      <c r="G715" s="253"/>
      <c r="H715" s="254"/>
      <c r="I715" s="252"/>
      <c r="J715" s="252"/>
      <c r="K715" s="252"/>
      <c r="L715" s="252"/>
      <c r="M715" s="208">
        <f>TRUNC(SUM(M716:M718),2)</f>
        <v>0</v>
      </c>
      <c r="N715" s="229"/>
      <c r="T715" s="241"/>
    </row>
    <row r="716" spans="2:20" x14ac:dyDescent="0.2">
      <c r="B716" s="199"/>
      <c r="C716" s="198"/>
      <c r="D716" s="268" t="s">
        <v>1454</v>
      </c>
      <c r="E716" s="267" t="s">
        <v>494</v>
      </c>
      <c r="F716" s="266" t="s">
        <v>102</v>
      </c>
      <c r="G716" s="262">
        <v>81.17</v>
      </c>
      <c r="H716" s="262">
        <v>0</v>
      </c>
      <c r="I716" s="263">
        <v>0</v>
      </c>
      <c r="J716" s="264">
        <f t="shared" ref="J716" si="851">TRUNC(SUM(H716:I716),2)</f>
        <v>0</v>
      </c>
      <c r="K716" s="264">
        <f t="shared" ref="K716:K717" si="852">TRUNC(G716*H716,2)</f>
        <v>0</v>
      </c>
      <c r="L716" s="264">
        <f t="shared" ref="L716:L717" si="853">TRUNC(G716*I716,2)</f>
        <v>0</v>
      </c>
      <c r="M716" s="265">
        <f t="shared" ref="M716:M717" si="854">TRUNC(SUM(K716,L716),2)</f>
        <v>0</v>
      </c>
      <c r="N716" s="226"/>
      <c r="T716" s="241"/>
    </row>
    <row r="717" spans="2:20" ht="22.5" x14ac:dyDescent="0.2">
      <c r="B717" s="199"/>
      <c r="C717" s="198"/>
      <c r="D717" s="268" t="s">
        <v>662</v>
      </c>
      <c r="E717" s="267" t="s">
        <v>663</v>
      </c>
      <c r="F717" s="266" t="s">
        <v>102</v>
      </c>
      <c r="G717" s="262">
        <v>0.79</v>
      </c>
      <c r="H717" s="262">
        <v>0</v>
      </c>
      <c r="I717" s="263">
        <v>0</v>
      </c>
      <c r="J717" s="264">
        <f t="shared" ref="J717" si="855">TRUNC(SUM(H717:I717),2)</f>
        <v>0</v>
      </c>
      <c r="K717" s="264">
        <f t="shared" si="852"/>
        <v>0</v>
      </c>
      <c r="L717" s="264">
        <f t="shared" si="853"/>
        <v>0</v>
      </c>
      <c r="M717" s="265">
        <f t="shared" si="854"/>
        <v>0</v>
      </c>
      <c r="N717" s="226"/>
      <c r="T717" s="241"/>
    </row>
    <row r="718" spans="2:20" x14ac:dyDescent="0.2">
      <c r="B718" s="199"/>
      <c r="C718" s="198"/>
      <c r="D718" s="268" t="s">
        <v>1455</v>
      </c>
      <c r="E718" s="267" t="s">
        <v>495</v>
      </c>
      <c r="F718" s="266" t="s">
        <v>102</v>
      </c>
      <c r="G718" s="262">
        <v>2.27</v>
      </c>
      <c r="H718" s="262">
        <v>0</v>
      </c>
      <c r="I718" s="263">
        <v>0</v>
      </c>
      <c r="J718" s="264">
        <f t="shared" ref="J718" si="856">TRUNC(SUM(H718:I718),2)</f>
        <v>0</v>
      </c>
      <c r="K718" s="264">
        <f t="shared" ref="K718" si="857">TRUNC(G718*H718,2)</f>
        <v>0</v>
      </c>
      <c r="L718" s="264">
        <f t="shared" ref="L718" si="858">TRUNC(G718*I718,2)</f>
        <v>0</v>
      </c>
      <c r="M718" s="265">
        <f t="shared" ref="M718" si="859">TRUNC(SUM(K718,L718),2)</f>
        <v>0</v>
      </c>
      <c r="N718" s="226"/>
      <c r="T718" s="241"/>
    </row>
    <row r="719" spans="2:20" x14ac:dyDescent="0.2">
      <c r="B719" s="255"/>
      <c r="C719" s="12"/>
      <c r="D719" s="12"/>
      <c r="E719" s="256" t="s">
        <v>26</v>
      </c>
      <c r="F719" s="277" t="s">
        <v>22</v>
      </c>
      <c r="G719" s="181"/>
      <c r="H719" s="181"/>
      <c r="I719" s="257"/>
      <c r="J719" s="2"/>
      <c r="K719" s="5">
        <f>TRUNC(SUM(K716:K718),2)</f>
        <v>0</v>
      </c>
      <c r="L719" s="5">
        <f>TRUNC(SUM(L716:L718),2)</f>
        <v>0</v>
      </c>
      <c r="M719" s="210"/>
      <c r="N719" s="226"/>
    </row>
    <row r="720" spans="2:20" x14ac:dyDescent="0.2">
      <c r="B720" s="7"/>
      <c r="C720" s="6"/>
      <c r="D720" s="6"/>
      <c r="E720" s="6" t="s">
        <v>22</v>
      </c>
      <c r="F720" s="278" t="s">
        <v>22</v>
      </c>
      <c r="G720" s="8"/>
      <c r="H720" s="8"/>
      <c r="I720" s="9"/>
      <c r="J720" s="10"/>
      <c r="K720" s="10"/>
      <c r="L720" s="11">
        <f>SUM(K719:L719)</f>
        <v>0</v>
      </c>
      <c r="M720" s="211"/>
      <c r="N720" s="226"/>
    </row>
    <row r="721" spans="2:20" x14ac:dyDescent="0.2">
      <c r="B721" s="252"/>
      <c r="C721" s="252"/>
      <c r="D721" s="252" t="s">
        <v>664</v>
      </c>
      <c r="E721" s="252" t="s">
        <v>120</v>
      </c>
      <c r="F721" s="276"/>
      <c r="G721" s="253"/>
      <c r="H721" s="254"/>
      <c r="I721" s="252"/>
      <c r="J721" s="252"/>
      <c r="K721" s="252"/>
      <c r="L721" s="252"/>
      <c r="M721" s="208">
        <f>SUM(M722+M725+M731+M734+M739+M747)</f>
        <v>0</v>
      </c>
      <c r="N721" s="229"/>
      <c r="T721" s="241"/>
    </row>
    <row r="722" spans="2:20" x14ac:dyDescent="0.2">
      <c r="B722" s="252"/>
      <c r="C722" s="252"/>
      <c r="D722" s="254" t="s">
        <v>665</v>
      </c>
      <c r="E722" s="252" t="s">
        <v>121</v>
      </c>
      <c r="F722" s="276"/>
      <c r="G722" s="253"/>
      <c r="H722" s="254"/>
      <c r="I722" s="252"/>
      <c r="J722" s="252"/>
      <c r="K722" s="252"/>
      <c r="L722" s="252"/>
      <c r="M722" s="208">
        <f>TRUNC(SUM(M723:M724),2)</f>
        <v>0</v>
      </c>
      <c r="N722" s="229"/>
      <c r="T722" s="241"/>
    </row>
    <row r="723" spans="2:20" ht="33.75" x14ac:dyDescent="0.2">
      <c r="B723" s="199"/>
      <c r="C723" s="198"/>
      <c r="D723" s="268" t="s">
        <v>666</v>
      </c>
      <c r="E723" s="267" t="s">
        <v>966</v>
      </c>
      <c r="F723" s="266" t="s">
        <v>102</v>
      </c>
      <c r="G723" s="262">
        <v>180.32</v>
      </c>
      <c r="H723" s="262">
        <v>0</v>
      </c>
      <c r="I723" s="263">
        <v>0</v>
      </c>
      <c r="J723" s="264">
        <f t="shared" ref="J723" si="860">TRUNC(SUM(H723:I723),2)</f>
        <v>0</v>
      </c>
      <c r="K723" s="264">
        <f t="shared" ref="K723:K724" si="861">TRUNC(G723*H723,2)</f>
        <v>0</v>
      </c>
      <c r="L723" s="264">
        <f t="shared" ref="L723:L724" si="862">TRUNC(G723*I723,2)</f>
        <v>0</v>
      </c>
      <c r="M723" s="265">
        <f t="shared" ref="M723:M724" si="863">TRUNC(SUM(K723,L723),2)</f>
        <v>0</v>
      </c>
      <c r="N723" s="226"/>
      <c r="T723" s="241"/>
    </row>
    <row r="724" spans="2:20" ht="33.75" x14ac:dyDescent="0.2">
      <c r="B724" s="199"/>
      <c r="C724" s="198"/>
      <c r="D724" s="268" t="s">
        <v>667</v>
      </c>
      <c r="E724" s="267" t="s">
        <v>967</v>
      </c>
      <c r="F724" s="266" t="s">
        <v>102</v>
      </c>
      <c r="G724" s="262">
        <v>180.32</v>
      </c>
      <c r="H724" s="262">
        <v>0</v>
      </c>
      <c r="I724" s="263">
        <v>0</v>
      </c>
      <c r="J724" s="264">
        <f t="shared" ref="J724" si="864">TRUNC(SUM(H724:I724),2)</f>
        <v>0</v>
      </c>
      <c r="K724" s="264">
        <f t="shared" si="861"/>
        <v>0</v>
      </c>
      <c r="L724" s="264">
        <f t="shared" si="862"/>
        <v>0</v>
      </c>
      <c r="M724" s="265">
        <f t="shared" si="863"/>
        <v>0</v>
      </c>
      <c r="N724" s="226"/>
      <c r="T724" s="241"/>
    </row>
    <row r="725" spans="2:20" x14ac:dyDescent="0.2">
      <c r="B725" s="252"/>
      <c r="C725" s="252"/>
      <c r="D725" s="254" t="s">
        <v>668</v>
      </c>
      <c r="E725" s="252" t="s">
        <v>497</v>
      </c>
      <c r="F725" s="276"/>
      <c r="G725" s="253"/>
      <c r="H725" s="285"/>
      <c r="I725" s="276"/>
      <c r="J725" s="276"/>
      <c r="K725" s="276"/>
      <c r="L725" s="276"/>
      <c r="M725" s="286">
        <f>TRUNC(SUM(M726:M730),2)</f>
        <v>0</v>
      </c>
      <c r="N725" s="229"/>
      <c r="T725" s="241"/>
    </row>
    <row r="726" spans="2:20" ht="22.5" x14ac:dyDescent="0.2">
      <c r="B726" s="199"/>
      <c r="C726" s="198"/>
      <c r="D726" s="204" t="s">
        <v>669</v>
      </c>
      <c r="E726" s="198" t="s">
        <v>941</v>
      </c>
      <c r="F726" s="266" t="s">
        <v>102</v>
      </c>
      <c r="G726" s="262">
        <v>71</v>
      </c>
      <c r="H726" s="262">
        <v>0</v>
      </c>
      <c r="I726" s="263">
        <v>0</v>
      </c>
      <c r="J726" s="264">
        <f t="shared" ref="J726" si="865">TRUNC(SUM(H726:I726),2)</f>
        <v>0</v>
      </c>
      <c r="K726" s="264">
        <f t="shared" ref="K726:K730" si="866">TRUNC(G726*H726,2)</f>
        <v>0</v>
      </c>
      <c r="L726" s="264">
        <f t="shared" ref="L726:L730" si="867">TRUNC(G726*I726,2)</f>
        <v>0</v>
      </c>
      <c r="M726" s="265">
        <f t="shared" ref="M726:M730" si="868">TRUNC(SUM(K726,L726),2)</f>
        <v>0</v>
      </c>
      <c r="N726" s="226"/>
      <c r="T726" s="241"/>
    </row>
    <row r="727" spans="2:20" x14ac:dyDescent="0.2">
      <c r="B727" s="199"/>
      <c r="C727" s="198"/>
      <c r="D727" s="204" t="s">
        <v>670</v>
      </c>
      <c r="E727" s="198" t="s">
        <v>969</v>
      </c>
      <c r="F727" s="266" t="s">
        <v>102</v>
      </c>
      <c r="G727" s="262">
        <v>47.26</v>
      </c>
      <c r="H727" s="262">
        <v>0</v>
      </c>
      <c r="I727" s="263">
        <v>0</v>
      </c>
      <c r="J727" s="264">
        <f t="shared" ref="J727:J728" si="869">TRUNC(SUM(H727:I727),2)</f>
        <v>0</v>
      </c>
      <c r="K727" s="264">
        <f t="shared" si="866"/>
        <v>0</v>
      </c>
      <c r="L727" s="264">
        <f t="shared" si="867"/>
        <v>0</v>
      </c>
      <c r="M727" s="265">
        <f t="shared" si="868"/>
        <v>0</v>
      </c>
      <c r="N727" s="226"/>
      <c r="T727" s="241"/>
    </row>
    <row r="728" spans="2:20" x14ac:dyDescent="0.2">
      <c r="B728" s="199"/>
      <c r="C728" s="198"/>
      <c r="D728" s="204" t="s">
        <v>671</v>
      </c>
      <c r="E728" s="198" t="s">
        <v>970</v>
      </c>
      <c r="F728" s="266" t="s">
        <v>102</v>
      </c>
      <c r="G728" s="262">
        <v>71</v>
      </c>
      <c r="H728" s="262">
        <v>0</v>
      </c>
      <c r="I728" s="263">
        <v>0</v>
      </c>
      <c r="J728" s="264">
        <f t="shared" si="869"/>
        <v>0</v>
      </c>
      <c r="K728" s="264">
        <f t="shared" si="866"/>
        <v>0</v>
      </c>
      <c r="L728" s="264">
        <f t="shared" si="867"/>
        <v>0</v>
      </c>
      <c r="M728" s="265">
        <f t="shared" si="868"/>
        <v>0</v>
      </c>
      <c r="N728" s="226"/>
      <c r="T728" s="241"/>
    </row>
    <row r="729" spans="2:20" x14ac:dyDescent="0.2">
      <c r="B729" s="199"/>
      <c r="C729" s="198"/>
      <c r="D729" s="204" t="s">
        <v>672</v>
      </c>
      <c r="E729" s="198" t="s">
        <v>849</v>
      </c>
      <c r="F729" s="266" t="s">
        <v>102</v>
      </c>
      <c r="G729" s="262">
        <v>47.26</v>
      </c>
      <c r="H729" s="262">
        <v>0</v>
      </c>
      <c r="I729" s="263">
        <v>0</v>
      </c>
      <c r="J729" s="264">
        <f t="shared" ref="J729" si="870">TRUNC(SUM(H729:I729),2)</f>
        <v>0</v>
      </c>
      <c r="K729" s="264">
        <f t="shared" si="866"/>
        <v>0</v>
      </c>
      <c r="L729" s="264">
        <f t="shared" si="867"/>
        <v>0</v>
      </c>
      <c r="M729" s="265">
        <f t="shared" si="868"/>
        <v>0</v>
      </c>
      <c r="N729" s="226"/>
      <c r="T729" s="241"/>
    </row>
    <row r="730" spans="2:20" ht="22.5" x14ac:dyDescent="0.2">
      <c r="B730" s="199"/>
      <c r="C730" s="198"/>
      <c r="D730" s="204" t="s">
        <v>673</v>
      </c>
      <c r="E730" s="198" t="s">
        <v>150</v>
      </c>
      <c r="F730" s="266" t="s">
        <v>102</v>
      </c>
      <c r="G730" s="262">
        <v>118.25</v>
      </c>
      <c r="H730" s="262">
        <v>0</v>
      </c>
      <c r="I730" s="263">
        <v>0</v>
      </c>
      <c r="J730" s="264">
        <f t="shared" ref="J730" si="871">TRUNC(SUM(H730:I730),2)</f>
        <v>0</v>
      </c>
      <c r="K730" s="264">
        <f t="shared" si="866"/>
        <v>0</v>
      </c>
      <c r="L730" s="264">
        <f t="shared" si="867"/>
        <v>0</v>
      </c>
      <c r="M730" s="265">
        <f t="shared" si="868"/>
        <v>0</v>
      </c>
      <c r="N730" s="226"/>
      <c r="T730" s="241"/>
    </row>
    <row r="731" spans="2:20" x14ac:dyDescent="0.2">
      <c r="B731" s="252"/>
      <c r="C731" s="252"/>
      <c r="D731" s="254" t="s">
        <v>674</v>
      </c>
      <c r="E731" s="252" t="s">
        <v>499</v>
      </c>
      <c r="F731" s="276"/>
      <c r="G731" s="284"/>
      <c r="H731" s="285"/>
      <c r="I731" s="276"/>
      <c r="J731" s="276"/>
      <c r="K731" s="276"/>
      <c r="L731" s="276"/>
      <c r="M731" s="286">
        <f>TRUNC(SUM(M732:M733),2)</f>
        <v>0</v>
      </c>
      <c r="N731" s="229"/>
      <c r="T731" s="241"/>
    </row>
    <row r="732" spans="2:20" ht="45" x14ac:dyDescent="0.2">
      <c r="B732" s="199"/>
      <c r="C732" s="198"/>
      <c r="D732" s="204" t="s">
        <v>675</v>
      </c>
      <c r="E732" s="198" t="s">
        <v>500</v>
      </c>
      <c r="F732" s="266" t="s">
        <v>102</v>
      </c>
      <c r="G732" s="262">
        <v>34.450000000000003</v>
      </c>
      <c r="H732" s="262">
        <v>0</v>
      </c>
      <c r="I732" s="263">
        <v>0</v>
      </c>
      <c r="J732" s="264">
        <f t="shared" ref="J732:J733" si="872">TRUNC(SUM(H732:I732),2)</f>
        <v>0</v>
      </c>
      <c r="K732" s="264">
        <f t="shared" ref="K732:K733" si="873">TRUNC(G732*H732,2)</f>
        <v>0</v>
      </c>
      <c r="L732" s="264">
        <f t="shared" ref="L732:L733" si="874">TRUNC(G732*I732,2)</f>
        <v>0</v>
      </c>
      <c r="M732" s="265">
        <f t="shared" ref="M732:M733" si="875">TRUNC(SUM(K732,L732),2)</f>
        <v>0</v>
      </c>
      <c r="N732" s="226"/>
      <c r="T732" s="241"/>
    </row>
    <row r="733" spans="2:20" ht="22.5" x14ac:dyDescent="0.2">
      <c r="B733" s="199"/>
      <c r="C733" s="198"/>
      <c r="D733" s="204" t="s">
        <v>676</v>
      </c>
      <c r="E733" s="198" t="s">
        <v>501</v>
      </c>
      <c r="F733" s="266" t="s">
        <v>102</v>
      </c>
      <c r="G733" s="262">
        <v>25.58</v>
      </c>
      <c r="H733" s="262">
        <v>0</v>
      </c>
      <c r="I733" s="263">
        <v>0</v>
      </c>
      <c r="J733" s="264">
        <f t="shared" si="872"/>
        <v>0</v>
      </c>
      <c r="K733" s="264">
        <f t="shared" si="873"/>
        <v>0</v>
      </c>
      <c r="L733" s="264">
        <f t="shared" si="874"/>
        <v>0</v>
      </c>
      <c r="M733" s="265">
        <f t="shared" si="875"/>
        <v>0</v>
      </c>
      <c r="N733" s="226"/>
      <c r="T733" s="241"/>
    </row>
    <row r="734" spans="2:20" x14ac:dyDescent="0.2">
      <c r="B734" s="252"/>
      <c r="C734" s="252"/>
      <c r="D734" s="254" t="s">
        <v>677</v>
      </c>
      <c r="E734" s="252" t="s">
        <v>503</v>
      </c>
      <c r="F734" s="276"/>
      <c r="G734" s="253"/>
      <c r="H734" s="285"/>
      <c r="I734" s="276"/>
      <c r="J734" s="276"/>
      <c r="K734" s="276"/>
      <c r="L734" s="276"/>
      <c r="M734" s="286">
        <f>TRUNC(SUM(M735:M738),2)</f>
        <v>0</v>
      </c>
      <c r="N734" s="229"/>
      <c r="T734" s="241"/>
    </row>
    <row r="735" spans="2:20" ht="22.5" x14ac:dyDescent="0.2">
      <c r="B735" s="199"/>
      <c r="C735" s="198"/>
      <c r="D735" s="204" t="s">
        <v>678</v>
      </c>
      <c r="E735" s="198" t="s">
        <v>123</v>
      </c>
      <c r="F735" s="266" t="s">
        <v>105</v>
      </c>
      <c r="G735" s="200">
        <v>1</v>
      </c>
      <c r="H735" s="262">
        <v>0</v>
      </c>
      <c r="I735" s="263">
        <v>0</v>
      </c>
      <c r="J735" s="264">
        <f t="shared" ref="J735" si="876">TRUNC(SUM(H735:I735),2)</f>
        <v>0</v>
      </c>
      <c r="K735" s="264">
        <f t="shared" ref="K735:K738" si="877">TRUNC(G735*H735,2)</f>
        <v>0</v>
      </c>
      <c r="L735" s="264">
        <f t="shared" ref="L735:L738" si="878">TRUNC(G735*I735,2)</f>
        <v>0</v>
      </c>
      <c r="M735" s="265">
        <f t="shared" ref="M735:M738" si="879">TRUNC(SUM(K735,L735),2)</f>
        <v>0</v>
      </c>
      <c r="N735" s="226"/>
      <c r="T735" s="241"/>
    </row>
    <row r="736" spans="2:20" x14ac:dyDescent="0.2">
      <c r="B736" s="199"/>
      <c r="C736" s="198"/>
      <c r="D736" s="204" t="s">
        <v>1456</v>
      </c>
      <c r="E736" s="198" t="s">
        <v>151</v>
      </c>
      <c r="F736" s="266" t="s">
        <v>105</v>
      </c>
      <c r="G736" s="200">
        <v>1</v>
      </c>
      <c r="H736" s="262">
        <v>0</v>
      </c>
      <c r="I736" s="263">
        <v>0</v>
      </c>
      <c r="J736" s="264">
        <f t="shared" ref="J736:J738" si="880">TRUNC(SUM(H736:I736),2)</f>
        <v>0</v>
      </c>
      <c r="K736" s="264">
        <f t="shared" si="877"/>
        <v>0</v>
      </c>
      <c r="L736" s="264">
        <f t="shared" si="878"/>
        <v>0</v>
      </c>
      <c r="M736" s="265">
        <f t="shared" si="879"/>
        <v>0</v>
      </c>
      <c r="N736" s="226"/>
      <c r="T736" s="241"/>
    </row>
    <row r="737" spans="2:20" x14ac:dyDescent="0.2">
      <c r="B737" s="199"/>
      <c r="C737" s="198"/>
      <c r="D737" s="204" t="s">
        <v>1457</v>
      </c>
      <c r="E737" s="198" t="s">
        <v>504</v>
      </c>
      <c r="F737" s="266" t="s">
        <v>105</v>
      </c>
      <c r="G737" s="200">
        <v>1</v>
      </c>
      <c r="H737" s="262">
        <v>0</v>
      </c>
      <c r="I737" s="263">
        <v>0</v>
      </c>
      <c r="J737" s="264">
        <f t="shared" si="880"/>
        <v>0</v>
      </c>
      <c r="K737" s="264">
        <f t="shared" si="877"/>
        <v>0</v>
      </c>
      <c r="L737" s="264">
        <f t="shared" si="878"/>
        <v>0</v>
      </c>
      <c r="M737" s="265">
        <f t="shared" si="879"/>
        <v>0</v>
      </c>
      <c r="N737" s="226"/>
      <c r="T737" s="241"/>
    </row>
    <row r="738" spans="2:20" x14ac:dyDescent="0.2">
      <c r="B738" s="199"/>
      <c r="C738" s="198"/>
      <c r="D738" s="204" t="s">
        <v>1458</v>
      </c>
      <c r="E738" s="198" t="s">
        <v>505</v>
      </c>
      <c r="F738" s="266" t="s">
        <v>105</v>
      </c>
      <c r="G738" s="200">
        <v>1</v>
      </c>
      <c r="H738" s="262">
        <v>0</v>
      </c>
      <c r="I738" s="263">
        <v>0</v>
      </c>
      <c r="J738" s="264">
        <f t="shared" si="880"/>
        <v>0</v>
      </c>
      <c r="K738" s="264">
        <f t="shared" si="877"/>
        <v>0</v>
      </c>
      <c r="L738" s="264">
        <f t="shared" si="878"/>
        <v>0</v>
      </c>
      <c r="M738" s="265">
        <f t="shared" si="879"/>
        <v>0</v>
      </c>
      <c r="N738" s="226"/>
      <c r="T738" s="241"/>
    </row>
    <row r="739" spans="2:20" x14ac:dyDescent="0.2">
      <c r="B739" s="252"/>
      <c r="C739" s="252"/>
      <c r="D739" s="254" t="s">
        <v>679</v>
      </c>
      <c r="E739" s="252" t="s">
        <v>506</v>
      </c>
      <c r="F739" s="276"/>
      <c r="G739" s="253"/>
      <c r="H739" s="285"/>
      <c r="I739" s="276"/>
      <c r="J739" s="276"/>
      <c r="K739" s="276"/>
      <c r="L739" s="276"/>
      <c r="M739" s="286">
        <f>TRUNC(SUM(M740:M746),2)</f>
        <v>0</v>
      </c>
      <c r="N739" s="229"/>
      <c r="T739" s="241"/>
    </row>
    <row r="740" spans="2:20" x14ac:dyDescent="0.2">
      <c r="B740" s="199"/>
      <c r="C740" s="198"/>
      <c r="D740" s="204" t="s">
        <v>680</v>
      </c>
      <c r="E740" s="198" t="s">
        <v>507</v>
      </c>
      <c r="F740" s="266" t="s">
        <v>105</v>
      </c>
      <c r="G740" s="200">
        <v>1</v>
      </c>
      <c r="H740" s="262">
        <v>0</v>
      </c>
      <c r="I740" s="263">
        <v>0</v>
      </c>
      <c r="J740" s="264">
        <f t="shared" ref="J740:J746" si="881">TRUNC(SUM(H740:I740),2)</f>
        <v>0</v>
      </c>
      <c r="K740" s="264">
        <f t="shared" ref="K740:K746" si="882">TRUNC(G740*H740,2)</f>
        <v>0</v>
      </c>
      <c r="L740" s="264">
        <f t="shared" ref="L740:L746" si="883">TRUNC(G740*I740,2)</f>
        <v>0</v>
      </c>
      <c r="M740" s="265">
        <f t="shared" ref="M740:M746" si="884">TRUNC(SUM(K740,L740),2)</f>
        <v>0</v>
      </c>
      <c r="N740" s="226"/>
      <c r="T740" s="241"/>
    </row>
    <row r="741" spans="2:20" x14ac:dyDescent="0.2">
      <c r="B741" s="199"/>
      <c r="C741" s="198"/>
      <c r="D741" s="204" t="s">
        <v>681</v>
      </c>
      <c r="E741" s="198" t="s">
        <v>682</v>
      </c>
      <c r="F741" s="266" t="s">
        <v>105</v>
      </c>
      <c r="G741" s="200">
        <v>2</v>
      </c>
      <c r="H741" s="262">
        <v>0</v>
      </c>
      <c r="I741" s="263">
        <v>0</v>
      </c>
      <c r="J741" s="264">
        <f t="shared" si="881"/>
        <v>0</v>
      </c>
      <c r="K741" s="264">
        <f t="shared" si="882"/>
        <v>0</v>
      </c>
      <c r="L741" s="264">
        <f t="shared" si="883"/>
        <v>0</v>
      </c>
      <c r="M741" s="265">
        <f t="shared" si="884"/>
        <v>0</v>
      </c>
      <c r="N741" s="226"/>
      <c r="T741" s="241"/>
    </row>
    <row r="742" spans="2:20" ht="22.5" x14ac:dyDescent="0.2">
      <c r="B742" s="199"/>
      <c r="C742" s="198"/>
      <c r="D742" s="204" t="s">
        <v>683</v>
      </c>
      <c r="E742" s="198" t="s">
        <v>1054</v>
      </c>
      <c r="F742" s="266" t="s">
        <v>105</v>
      </c>
      <c r="G742" s="200">
        <v>1</v>
      </c>
      <c r="H742" s="262">
        <v>0</v>
      </c>
      <c r="I742" s="263">
        <v>0</v>
      </c>
      <c r="J742" s="264">
        <f t="shared" si="881"/>
        <v>0</v>
      </c>
      <c r="K742" s="264">
        <f t="shared" si="882"/>
        <v>0</v>
      </c>
      <c r="L742" s="264">
        <f t="shared" si="883"/>
        <v>0</v>
      </c>
      <c r="M742" s="265">
        <f t="shared" si="884"/>
        <v>0</v>
      </c>
      <c r="N742" s="226"/>
      <c r="T742" s="241"/>
    </row>
    <row r="743" spans="2:20" ht="22.5" x14ac:dyDescent="0.2">
      <c r="B743" s="199"/>
      <c r="C743" s="198"/>
      <c r="D743" s="204" t="s">
        <v>684</v>
      </c>
      <c r="E743" s="198" t="s">
        <v>685</v>
      </c>
      <c r="F743" s="266" t="s">
        <v>105</v>
      </c>
      <c r="G743" s="200">
        <v>1</v>
      </c>
      <c r="H743" s="262">
        <v>0</v>
      </c>
      <c r="I743" s="263">
        <v>0</v>
      </c>
      <c r="J743" s="264">
        <f t="shared" si="881"/>
        <v>0</v>
      </c>
      <c r="K743" s="264">
        <f t="shared" si="882"/>
        <v>0</v>
      </c>
      <c r="L743" s="264">
        <f t="shared" si="883"/>
        <v>0</v>
      </c>
      <c r="M743" s="265">
        <f t="shared" si="884"/>
        <v>0</v>
      </c>
      <c r="N743" s="226"/>
      <c r="T743" s="241"/>
    </row>
    <row r="744" spans="2:20" ht="22.5" x14ac:dyDescent="0.2">
      <c r="B744" s="199"/>
      <c r="C744" s="198"/>
      <c r="D744" s="204" t="s">
        <v>1459</v>
      </c>
      <c r="E744" s="198" t="s">
        <v>511</v>
      </c>
      <c r="F744" s="266" t="s">
        <v>105</v>
      </c>
      <c r="G744" s="200">
        <v>1</v>
      </c>
      <c r="H744" s="262">
        <v>0</v>
      </c>
      <c r="I744" s="263">
        <v>0</v>
      </c>
      <c r="J744" s="264">
        <f t="shared" si="881"/>
        <v>0</v>
      </c>
      <c r="K744" s="264">
        <f t="shared" si="882"/>
        <v>0</v>
      </c>
      <c r="L744" s="264">
        <f t="shared" si="883"/>
        <v>0</v>
      </c>
      <c r="M744" s="265">
        <f t="shared" si="884"/>
        <v>0</v>
      </c>
      <c r="N744" s="226"/>
      <c r="T744" s="241"/>
    </row>
    <row r="745" spans="2:20" ht="22.5" x14ac:dyDescent="0.2">
      <c r="B745" s="199"/>
      <c r="C745" s="198"/>
      <c r="D745" s="204" t="s">
        <v>1460</v>
      </c>
      <c r="E745" s="198" t="s">
        <v>512</v>
      </c>
      <c r="F745" s="266" t="s">
        <v>105</v>
      </c>
      <c r="G745" s="200">
        <v>1</v>
      </c>
      <c r="H745" s="262">
        <v>0</v>
      </c>
      <c r="I745" s="263">
        <v>0</v>
      </c>
      <c r="J745" s="264">
        <f t="shared" si="881"/>
        <v>0</v>
      </c>
      <c r="K745" s="264">
        <f t="shared" si="882"/>
        <v>0</v>
      </c>
      <c r="L745" s="264">
        <f t="shared" si="883"/>
        <v>0</v>
      </c>
      <c r="M745" s="265">
        <f t="shared" si="884"/>
        <v>0</v>
      </c>
      <c r="N745" s="226"/>
      <c r="T745" s="241"/>
    </row>
    <row r="746" spans="2:20" ht="22.5" x14ac:dyDescent="0.2">
      <c r="B746" s="199"/>
      <c r="C746" s="198"/>
      <c r="D746" s="204" t="s">
        <v>1461</v>
      </c>
      <c r="E746" s="198" t="s">
        <v>686</v>
      </c>
      <c r="F746" s="266" t="s">
        <v>105</v>
      </c>
      <c r="G746" s="200">
        <v>1</v>
      </c>
      <c r="H746" s="262">
        <v>0</v>
      </c>
      <c r="I746" s="263">
        <v>0</v>
      </c>
      <c r="J746" s="264">
        <f t="shared" si="881"/>
        <v>0</v>
      </c>
      <c r="K746" s="264">
        <f t="shared" si="882"/>
        <v>0</v>
      </c>
      <c r="L746" s="264">
        <f t="shared" si="883"/>
        <v>0</v>
      </c>
      <c r="M746" s="265">
        <f t="shared" si="884"/>
        <v>0</v>
      </c>
      <c r="N746" s="226"/>
      <c r="T746" s="241"/>
    </row>
    <row r="747" spans="2:20" x14ac:dyDescent="0.2">
      <c r="B747" s="252"/>
      <c r="C747" s="252"/>
      <c r="D747" s="254" t="s">
        <v>687</v>
      </c>
      <c r="E747" s="252" t="s">
        <v>515</v>
      </c>
      <c r="F747" s="276"/>
      <c r="G747" s="253"/>
      <c r="H747" s="285"/>
      <c r="I747" s="276"/>
      <c r="J747" s="276"/>
      <c r="K747" s="276"/>
      <c r="L747" s="276"/>
      <c r="M747" s="286">
        <f>TRUNC(SUM(M748:M749),2)</f>
        <v>0</v>
      </c>
      <c r="N747" s="229"/>
      <c r="T747" s="241"/>
    </row>
    <row r="748" spans="2:20" x14ac:dyDescent="0.2">
      <c r="B748" s="199"/>
      <c r="C748" s="198"/>
      <c r="D748" s="204" t="s">
        <v>1462</v>
      </c>
      <c r="E748" s="198" t="s">
        <v>688</v>
      </c>
      <c r="F748" s="266" t="s">
        <v>102</v>
      </c>
      <c r="G748" s="200">
        <v>4.3499999999999996</v>
      </c>
      <c r="H748" s="262">
        <v>0</v>
      </c>
      <c r="I748" s="263">
        <v>0</v>
      </c>
      <c r="J748" s="264">
        <f t="shared" ref="J748:J749" si="885">TRUNC(SUM(H748:I748),2)</f>
        <v>0</v>
      </c>
      <c r="K748" s="264">
        <f t="shared" ref="K748:K749" si="886">TRUNC(G748*H748,2)</f>
        <v>0</v>
      </c>
      <c r="L748" s="264">
        <f t="shared" ref="L748:L749" si="887">TRUNC(G748*I748,2)</f>
        <v>0</v>
      </c>
      <c r="M748" s="265">
        <f t="shared" ref="M748:M749" si="888">TRUNC(SUM(K748,L748),2)</f>
        <v>0</v>
      </c>
      <c r="N748" s="226"/>
      <c r="T748" s="241"/>
    </row>
    <row r="749" spans="2:20" x14ac:dyDescent="0.2">
      <c r="B749" s="199"/>
      <c r="C749" s="198"/>
      <c r="D749" s="204" t="s">
        <v>681</v>
      </c>
      <c r="E749" s="198" t="s">
        <v>689</v>
      </c>
      <c r="F749" s="266" t="s">
        <v>105</v>
      </c>
      <c r="G749" s="200">
        <v>1</v>
      </c>
      <c r="H749" s="262">
        <v>0</v>
      </c>
      <c r="I749" s="263">
        <v>0</v>
      </c>
      <c r="J749" s="264">
        <f t="shared" si="885"/>
        <v>0</v>
      </c>
      <c r="K749" s="264">
        <f t="shared" si="886"/>
        <v>0</v>
      </c>
      <c r="L749" s="264">
        <f t="shared" si="887"/>
        <v>0</v>
      </c>
      <c r="M749" s="265">
        <f t="shared" si="888"/>
        <v>0</v>
      </c>
      <c r="N749" s="226"/>
      <c r="T749" s="241"/>
    </row>
    <row r="750" spans="2:20" x14ac:dyDescent="0.2">
      <c r="B750" s="255"/>
      <c r="C750" s="12"/>
      <c r="D750" s="258"/>
      <c r="E750" s="256" t="s">
        <v>26</v>
      </c>
      <c r="F750" s="277" t="s">
        <v>22</v>
      </c>
      <c r="G750" s="181"/>
      <c r="H750" s="287"/>
      <c r="I750" s="288"/>
      <c r="J750" s="289"/>
      <c r="K750" s="290">
        <f>SUM(K723:K749)</f>
        <v>0</v>
      </c>
      <c r="L750" s="290">
        <f>SUM(L723:L749)</f>
        <v>0</v>
      </c>
      <c r="M750" s="291"/>
      <c r="N750" s="226"/>
    </row>
    <row r="751" spans="2:20" x14ac:dyDescent="0.2">
      <c r="B751" s="7"/>
      <c r="C751" s="6"/>
      <c r="D751" s="240"/>
      <c r="E751" s="6" t="s">
        <v>22</v>
      </c>
      <c r="F751" s="278" t="s">
        <v>22</v>
      </c>
      <c r="G751" s="8"/>
      <c r="H751" s="292"/>
      <c r="I751" s="293"/>
      <c r="J751" s="294"/>
      <c r="K751" s="294"/>
      <c r="L751" s="295">
        <f>SUM(K750:L750)</f>
        <v>0</v>
      </c>
      <c r="M751" s="296"/>
      <c r="N751" s="226"/>
    </row>
    <row r="752" spans="2:20" x14ac:dyDescent="0.2">
      <c r="B752" s="252"/>
      <c r="C752" s="252"/>
      <c r="D752" s="259" t="s">
        <v>690</v>
      </c>
      <c r="E752" s="252" t="s">
        <v>124</v>
      </c>
      <c r="F752" s="276"/>
      <c r="G752" s="253"/>
      <c r="H752" s="284"/>
      <c r="I752" s="284"/>
      <c r="J752" s="276"/>
      <c r="K752" s="276"/>
      <c r="L752" s="276"/>
      <c r="M752" s="286">
        <f>SUM(M753,M755,M765,M769)</f>
        <v>0</v>
      </c>
      <c r="N752" s="229"/>
    </row>
    <row r="753" spans="1:19" x14ac:dyDescent="0.2">
      <c r="B753" s="252"/>
      <c r="C753" s="252"/>
      <c r="D753" s="260" t="s">
        <v>691</v>
      </c>
      <c r="E753" s="252" t="s">
        <v>117</v>
      </c>
      <c r="F753" s="276"/>
      <c r="G753" s="253"/>
      <c r="H753" s="284"/>
      <c r="I753" s="284"/>
      <c r="J753" s="276"/>
      <c r="K753" s="276"/>
      <c r="L753" s="276"/>
      <c r="M753" s="286">
        <f>TRUNC(SUM(M754),2)</f>
        <v>0</v>
      </c>
      <c r="N753" s="229"/>
      <c r="S753" s="241"/>
    </row>
    <row r="754" spans="1:19" ht="22.5" x14ac:dyDescent="0.2">
      <c r="A754" s="1"/>
      <c r="B754" s="199"/>
      <c r="C754" s="198"/>
      <c r="D754" s="269" t="s">
        <v>1463</v>
      </c>
      <c r="E754" s="267" t="s">
        <v>942</v>
      </c>
      <c r="F754" s="266" t="s">
        <v>102</v>
      </c>
      <c r="G754" s="262">
        <v>3.33</v>
      </c>
      <c r="H754" s="262">
        <v>0</v>
      </c>
      <c r="I754" s="263">
        <v>0</v>
      </c>
      <c r="J754" s="264">
        <f t="shared" ref="J754" si="889">TRUNC(SUM(H754:I754),2)</f>
        <v>0</v>
      </c>
      <c r="K754" s="264">
        <f t="shared" ref="K754" si="890">TRUNC(G754*H754,2)</f>
        <v>0</v>
      </c>
      <c r="L754" s="264">
        <f t="shared" ref="L754" si="891">TRUNC(G754*I754,2)</f>
        <v>0</v>
      </c>
      <c r="M754" s="265">
        <f>TRUNC(SUM(K754,L754),2)</f>
        <v>0</v>
      </c>
      <c r="N754" s="226"/>
      <c r="O754" s="205"/>
      <c r="P754" s="205"/>
      <c r="S754" s="241"/>
    </row>
    <row r="755" spans="1:19" x14ac:dyDescent="0.2">
      <c r="B755" s="252"/>
      <c r="C755" s="252"/>
      <c r="D755" s="260" t="s">
        <v>692</v>
      </c>
      <c r="E755" s="252" t="s">
        <v>693</v>
      </c>
      <c r="F755" s="276"/>
      <c r="G755" s="253"/>
      <c r="H755" s="284"/>
      <c r="I755" s="284"/>
      <c r="J755" s="276"/>
      <c r="K755" s="276"/>
      <c r="L755" s="276"/>
      <c r="M755" s="286">
        <f>TRUNC(SUM(M756:M764),2)</f>
        <v>0</v>
      </c>
      <c r="N755" s="229"/>
      <c r="S755" s="241"/>
    </row>
    <row r="756" spans="1:19" ht="33.75" x14ac:dyDescent="0.2">
      <c r="A756" s="1"/>
      <c r="B756" s="199"/>
      <c r="C756" s="198"/>
      <c r="D756" s="269" t="s">
        <v>1464</v>
      </c>
      <c r="E756" s="267" t="s">
        <v>973</v>
      </c>
      <c r="F756" s="266" t="s">
        <v>102</v>
      </c>
      <c r="G756" s="262">
        <v>78.099999999999994</v>
      </c>
      <c r="H756" s="262">
        <v>0</v>
      </c>
      <c r="I756" s="263">
        <v>0</v>
      </c>
      <c r="J756" s="264">
        <f t="shared" ref="J756" si="892">TRUNC(SUM(H756:I756),2)</f>
        <v>0</v>
      </c>
      <c r="K756" s="264">
        <f t="shared" ref="K756:K758" si="893">TRUNC(G756*H756,2)</f>
        <v>0</v>
      </c>
      <c r="L756" s="264">
        <f t="shared" ref="L756:L758" si="894">TRUNC(G756*I756,2)</f>
        <v>0</v>
      </c>
      <c r="M756" s="265">
        <f t="shared" ref="M756:M758" si="895">TRUNC(SUM(K756,L756),2)</f>
        <v>0</v>
      </c>
      <c r="N756" s="226"/>
      <c r="O756" s="205"/>
      <c r="P756" s="205"/>
      <c r="S756" s="241"/>
    </row>
    <row r="757" spans="1:19" ht="22.5" x14ac:dyDescent="0.2">
      <c r="A757" s="1"/>
      <c r="B757" s="199"/>
      <c r="C757" s="198"/>
      <c r="D757" s="269" t="s">
        <v>694</v>
      </c>
      <c r="E757" s="267" t="s">
        <v>695</v>
      </c>
      <c r="F757" s="266" t="s">
        <v>102</v>
      </c>
      <c r="G757" s="262">
        <v>25.52</v>
      </c>
      <c r="H757" s="262">
        <v>0</v>
      </c>
      <c r="I757" s="263">
        <v>0</v>
      </c>
      <c r="J757" s="264">
        <f t="shared" ref="J757:J758" si="896">TRUNC(SUM(H757:I757),2)</f>
        <v>0</v>
      </c>
      <c r="K757" s="264">
        <f t="shared" si="893"/>
        <v>0</v>
      </c>
      <c r="L757" s="264">
        <f t="shared" si="894"/>
        <v>0</v>
      </c>
      <c r="M757" s="265">
        <f t="shared" si="895"/>
        <v>0</v>
      </c>
      <c r="N757" s="226"/>
      <c r="O757" s="205"/>
      <c r="P757" s="205"/>
      <c r="S757" s="241"/>
    </row>
    <row r="758" spans="1:19" ht="22.5" x14ac:dyDescent="0.2">
      <c r="A758" s="1"/>
      <c r="B758" s="199"/>
      <c r="C758" s="198"/>
      <c r="D758" s="269" t="s">
        <v>696</v>
      </c>
      <c r="E758" s="267" t="s">
        <v>152</v>
      </c>
      <c r="F758" s="266" t="s">
        <v>102</v>
      </c>
      <c r="G758" s="262">
        <v>52.58</v>
      </c>
      <c r="H758" s="262">
        <v>0</v>
      </c>
      <c r="I758" s="263">
        <v>0</v>
      </c>
      <c r="J758" s="264">
        <f t="shared" si="896"/>
        <v>0</v>
      </c>
      <c r="K758" s="264">
        <f t="shared" si="893"/>
        <v>0</v>
      </c>
      <c r="L758" s="264">
        <f t="shared" si="894"/>
        <v>0</v>
      </c>
      <c r="M758" s="265">
        <f t="shared" si="895"/>
        <v>0</v>
      </c>
      <c r="N758" s="226"/>
      <c r="O758" s="205"/>
      <c r="P758" s="205"/>
      <c r="S758" s="241"/>
    </row>
    <row r="759" spans="1:19" ht="22.5" x14ac:dyDescent="0.2">
      <c r="A759" s="1"/>
      <c r="B759" s="199"/>
      <c r="C759" s="198"/>
      <c r="D759" s="269" t="s">
        <v>1465</v>
      </c>
      <c r="E759" s="267" t="s">
        <v>697</v>
      </c>
      <c r="F759" s="266" t="s">
        <v>102</v>
      </c>
      <c r="G759" s="262">
        <v>33.51</v>
      </c>
      <c r="H759" s="262">
        <v>0</v>
      </c>
      <c r="I759" s="263">
        <v>0</v>
      </c>
      <c r="J759" s="264">
        <f t="shared" ref="J759" si="897">TRUNC(SUM(H759:I759),2)</f>
        <v>0</v>
      </c>
      <c r="K759" s="264">
        <f t="shared" ref="K759:K761" si="898">TRUNC(G759*H759,2)</f>
        <v>0</v>
      </c>
      <c r="L759" s="264">
        <f t="shared" ref="L759:L761" si="899">TRUNC(G759*I759,2)</f>
        <v>0</v>
      </c>
      <c r="M759" s="265">
        <f t="shared" ref="M759:M761" si="900">TRUNC(SUM(K759,L759),2)</f>
        <v>0</v>
      </c>
      <c r="N759" s="226"/>
      <c r="O759" s="205"/>
      <c r="P759" s="205"/>
      <c r="S759" s="241"/>
    </row>
    <row r="760" spans="1:19" ht="22.5" x14ac:dyDescent="0.2">
      <c r="A760" s="1"/>
      <c r="B760" s="199"/>
      <c r="C760" s="198"/>
      <c r="D760" s="269" t="s">
        <v>1466</v>
      </c>
      <c r="E760" s="267" t="s">
        <v>1055</v>
      </c>
      <c r="F760" s="266" t="s">
        <v>149</v>
      </c>
      <c r="G760" s="262">
        <v>0.23</v>
      </c>
      <c r="H760" s="262">
        <v>0</v>
      </c>
      <c r="I760" s="263">
        <v>0</v>
      </c>
      <c r="J760" s="264">
        <f t="shared" ref="J760:J761" si="901">TRUNC(SUM(H760:I760),2)</f>
        <v>0</v>
      </c>
      <c r="K760" s="264">
        <f t="shared" si="898"/>
        <v>0</v>
      </c>
      <c r="L760" s="264">
        <f t="shared" si="899"/>
        <v>0</v>
      </c>
      <c r="M760" s="265">
        <f t="shared" si="900"/>
        <v>0</v>
      </c>
      <c r="N760" s="226"/>
      <c r="O760" s="205"/>
      <c r="P760" s="205"/>
      <c r="S760" s="241"/>
    </row>
    <row r="761" spans="1:19" ht="22.5" x14ac:dyDescent="0.2">
      <c r="A761" s="1"/>
      <c r="B761" s="199"/>
      <c r="C761" s="198"/>
      <c r="D761" s="269" t="s">
        <v>1467</v>
      </c>
      <c r="E761" s="267" t="s">
        <v>1056</v>
      </c>
      <c r="F761" s="266" t="s">
        <v>149</v>
      </c>
      <c r="G761" s="262">
        <v>0.23</v>
      </c>
      <c r="H761" s="262">
        <v>0</v>
      </c>
      <c r="I761" s="263">
        <v>0</v>
      </c>
      <c r="J761" s="264">
        <f t="shared" si="901"/>
        <v>0</v>
      </c>
      <c r="K761" s="264">
        <f t="shared" si="898"/>
        <v>0</v>
      </c>
      <c r="L761" s="264">
        <f t="shared" si="899"/>
        <v>0</v>
      </c>
      <c r="M761" s="265">
        <f t="shared" si="900"/>
        <v>0</v>
      </c>
      <c r="N761" s="226"/>
      <c r="O761" s="205"/>
      <c r="P761" s="205"/>
      <c r="S761" s="241"/>
    </row>
    <row r="762" spans="1:19" x14ac:dyDescent="0.2">
      <c r="A762" s="1"/>
      <c r="B762" s="199"/>
      <c r="C762" s="198"/>
      <c r="D762" s="269" t="s">
        <v>1468</v>
      </c>
      <c r="E762" s="267" t="s">
        <v>698</v>
      </c>
      <c r="F762" s="266" t="s">
        <v>102</v>
      </c>
      <c r="G762" s="262">
        <v>4.5199999999999996</v>
      </c>
      <c r="H762" s="262">
        <v>0</v>
      </c>
      <c r="I762" s="263">
        <v>0</v>
      </c>
      <c r="J762" s="264">
        <f t="shared" ref="J762" si="902">TRUNC(SUM(H762:I762),2)</f>
        <v>0</v>
      </c>
      <c r="K762" s="264">
        <f t="shared" ref="K762:K764" si="903">TRUNC(G762*H762,2)</f>
        <v>0</v>
      </c>
      <c r="L762" s="264">
        <f t="shared" ref="L762:L764" si="904">TRUNC(G762*I762,2)</f>
        <v>0</v>
      </c>
      <c r="M762" s="265">
        <f t="shared" ref="M762:M764" si="905">TRUNC(SUM(K762,L762),2)</f>
        <v>0</v>
      </c>
      <c r="N762" s="226"/>
      <c r="O762" s="205"/>
      <c r="P762" s="205"/>
      <c r="S762" s="241"/>
    </row>
    <row r="763" spans="1:19" ht="22.5" x14ac:dyDescent="0.2">
      <c r="A763" s="1"/>
      <c r="B763" s="199"/>
      <c r="C763" s="198"/>
      <c r="D763" s="269" t="s">
        <v>1469</v>
      </c>
      <c r="E763" s="267" t="s">
        <v>699</v>
      </c>
      <c r="F763" s="266" t="s">
        <v>102</v>
      </c>
      <c r="G763" s="262">
        <v>4.5199999999999996</v>
      </c>
      <c r="H763" s="262">
        <v>0</v>
      </c>
      <c r="I763" s="263">
        <v>0</v>
      </c>
      <c r="J763" s="264">
        <f t="shared" ref="J763:J764" si="906">TRUNC(SUM(H763:I763),2)</f>
        <v>0</v>
      </c>
      <c r="K763" s="264">
        <f t="shared" si="903"/>
        <v>0</v>
      </c>
      <c r="L763" s="264">
        <f t="shared" si="904"/>
        <v>0</v>
      </c>
      <c r="M763" s="265">
        <f t="shared" si="905"/>
        <v>0</v>
      </c>
      <c r="N763" s="226"/>
      <c r="O763" s="205"/>
      <c r="P763" s="205"/>
      <c r="S763" s="241"/>
    </row>
    <row r="764" spans="1:19" ht="22.5" x14ac:dyDescent="0.2">
      <c r="A764" s="1"/>
      <c r="B764" s="199"/>
      <c r="C764" s="198"/>
      <c r="D764" s="269" t="s">
        <v>1470</v>
      </c>
      <c r="E764" s="267" t="s">
        <v>1057</v>
      </c>
      <c r="F764" s="266" t="s">
        <v>102</v>
      </c>
      <c r="G764" s="262">
        <v>4.5199999999999996</v>
      </c>
      <c r="H764" s="262">
        <v>0</v>
      </c>
      <c r="I764" s="263">
        <v>0</v>
      </c>
      <c r="J764" s="264">
        <f t="shared" si="906"/>
        <v>0</v>
      </c>
      <c r="K764" s="264">
        <f t="shared" si="903"/>
        <v>0</v>
      </c>
      <c r="L764" s="264">
        <f t="shared" si="904"/>
        <v>0</v>
      </c>
      <c r="M764" s="265">
        <f t="shared" si="905"/>
        <v>0</v>
      </c>
      <c r="N764" s="226"/>
      <c r="O764" s="205"/>
      <c r="P764" s="205"/>
      <c r="S764" s="241"/>
    </row>
    <row r="765" spans="1:19" x14ac:dyDescent="0.2">
      <c r="B765" s="252"/>
      <c r="C765" s="252"/>
      <c r="D765" s="260" t="s">
        <v>700</v>
      </c>
      <c r="E765" s="252" t="s">
        <v>701</v>
      </c>
      <c r="F765" s="276"/>
      <c r="G765" s="253"/>
      <c r="H765" s="284"/>
      <c r="I765" s="284"/>
      <c r="J765" s="276"/>
      <c r="K765" s="276"/>
      <c r="L765" s="276"/>
      <c r="M765" s="286">
        <f>TRUNC(SUM(M766:M768),2)</f>
        <v>0</v>
      </c>
      <c r="N765" s="229"/>
      <c r="S765" s="241"/>
    </row>
    <row r="766" spans="1:19" x14ac:dyDescent="0.2">
      <c r="A766" s="1"/>
      <c r="B766" s="199"/>
      <c r="C766" s="198"/>
      <c r="D766" s="269" t="s">
        <v>1471</v>
      </c>
      <c r="E766" s="267" t="s">
        <v>975</v>
      </c>
      <c r="F766" s="266" t="s">
        <v>103</v>
      </c>
      <c r="G766" s="262">
        <v>6.5</v>
      </c>
      <c r="H766" s="262">
        <v>0</v>
      </c>
      <c r="I766" s="263">
        <v>0</v>
      </c>
      <c r="J766" s="264">
        <f t="shared" ref="J766" si="907">TRUNC(SUM(H766:I766),2)</f>
        <v>0</v>
      </c>
      <c r="K766" s="264">
        <f t="shared" ref="K766:K768" si="908">TRUNC(G766*H766,2)</f>
        <v>0</v>
      </c>
      <c r="L766" s="264">
        <f t="shared" ref="L766:L768" si="909">TRUNC(G766*I766,2)</f>
        <v>0</v>
      </c>
      <c r="M766" s="265">
        <f t="shared" ref="M766:M768" si="910">TRUNC(SUM(K766,L766),2)</f>
        <v>0</v>
      </c>
      <c r="N766" s="226"/>
      <c r="O766" s="205"/>
      <c r="P766" s="205"/>
      <c r="S766" s="241"/>
    </row>
    <row r="767" spans="1:19" ht="22.5" x14ac:dyDescent="0.2">
      <c r="A767" s="1"/>
      <c r="B767" s="199"/>
      <c r="C767" s="198"/>
      <c r="D767" s="269" t="s">
        <v>702</v>
      </c>
      <c r="E767" s="267" t="s">
        <v>976</v>
      </c>
      <c r="F767" s="266" t="s">
        <v>103</v>
      </c>
      <c r="G767" s="262">
        <v>7.5</v>
      </c>
      <c r="H767" s="262">
        <v>0</v>
      </c>
      <c r="I767" s="263">
        <v>0</v>
      </c>
      <c r="J767" s="264">
        <f t="shared" ref="J767:J768" si="911">TRUNC(SUM(H767:I767),2)</f>
        <v>0</v>
      </c>
      <c r="K767" s="264">
        <f t="shared" si="908"/>
        <v>0</v>
      </c>
      <c r="L767" s="264">
        <f t="shared" si="909"/>
        <v>0</v>
      </c>
      <c r="M767" s="265">
        <f t="shared" si="910"/>
        <v>0</v>
      </c>
      <c r="N767" s="226"/>
      <c r="O767" s="205"/>
      <c r="P767" s="205"/>
      <c r="S767" s="241"/>
    </row>
    <row r="768" spans="1:19" ht="22.5" x14ac:dyDescent="0.2">
      <c r="A768" s="1"/>
      <c r="B768" s="199"/>
      <c r="C768" s="198"/>
      <c r="D768" s="269" t="s">
        <v>703</v>
      </c>
      <c r="E768" s="267" t="s">
        <v>704</v>
      </c>
      <c r="F768" s="266" t="s">
        <v>103</v>
      </c>
      <c r="G768" s="262">
        <v>31.26</v>
      </c>
      <c r="H768" s="262">
        <v>0</v>
      </c>
      <c r="I768" s="263">
        <v>0</v>
      </c>
      <c r="J768" s="264">
        <f t="shared" si="911"/>
        <v>0</v>
      </c>
      <c r="K768" s="264">
        <f t="shared" si="908"/>
        <v>0</v>
      </c>
      <c r="L768" s="264">
        <f t="shared" si="909"/>
        <v>0</v>
      </c>
      <c r="M768" s="265">
        <f t="shared" si="910"/>
        <v>0</v>
      </c>
      <c r="N768" s="226"/>
      <c r="O768" s="205"/>
      <c r="P768" s="205"/>
      <c r="S768" s="241"/>
    </row>
    <row r="769" spans="1:19" x14ac:dyDescent="0.2">
      <c r="B769" s="252"/>
      <c r="C769" s="252"/>
      <c r="D769" s="260" t="s">
        <v>1472</v>
      </c>
      <c r="E769" s="252" t="s">
        <v>705</v>
      </c>
      <c r="F769" s="276"/>
      <c r="G769" s="253"/>
      <c r="H769" s="284"/>
      <c r="I769" s="284"/>
      <c r="J769" s="276"/>
      <c r="K769" s="276"/>
      <c r="L769" s="276"/>
      <c r="M769" s="286">
        <f>TRUNC(SUM(M770),2)</f>
        <v>0</v>
      </c>
      <c r="N769" s="229"/>
      <c r="S769" s="241"/>
    </row>
    <row r="770" spans="1:19" ht="22.5" x14ac:dyDescent="0.2">
      <c r="A770" s="1"/>
      <c r="B770" s="199"/>
      <c r="C770" s="198"/>
      <c r="D770" s="269" t="s">
        <v>1473</v>
      </c>
      <c r="E770" s="267" t="s">
        <v>1058</v>
      </c>
      <c r="F770" s="266" t="s">
        <v>102</v>
      </c>
      <c r="G770" s="262">
        <v>8.5</v>
      </c>
      <c r="H770" s="262">
        <v>0</v>
      </c>
      <c r="I770" s="263">
        <v>0</v>
      </c>
      <c r="J770" s="264">
        <f t="shared" ref="J770" si="912">TRUNC(SUM(H770:I770),2)</f>
        <v>0</v>
      </c>
      <c r="K770" s="264">
        <f t="shared" ref="K770" si="913">TRUNC(G770*H770,2)</f>
        <v>0</v>
      </c>
      <c r="L770" s="264">
        <f t="shared" ref="L770" si="914">TRUNC(G770*I770,2)</f>
        <v>0</v>
      </c>
      <c r="M770" s="265">
        <f t="shared" ref="M770" si="915">TRUNC(SUM(K770,L770),2)</f>
        <v>0</v>
      </c>
      <c r="N770" s="226"/>
      <c r="O770" s="205"/>
      <c r="P770" s="205"/>
      <c r="S770" s="241"/>
    </row>
    <row r="771" spans="1:19" x14ac:dyDescent="0.2">
      <c r="B771" s="255"/>
      <c r="C771" s="12"/>
      <c r="D771" s="258"/>
      <c r="E771" s="256" t="s">
        <v>26</v>
      </c>
      <c r="F771" s="277" t="s">
        <v>22</v>
      </c>
      <c r="G771" s="181"/>
      <c r="H771" s="287"/>
      <c r="I771" s="288"/>
      <c r="J771" s="289"/>
      <c r="K771" s="290">
        <f>SUM(K754:K770)</f>
        <v>0</v>
      </c>
      <c r="L771" s="290">
        <f>SUM(L754:L770)</f>
        <v>0</v>
      </c>
      <c r="M771" s="291"/>
      <c r="N771" s="226"/>
    </row>
    <row r="772" spans="1:19" x14ac:dyDescent="0.2">
      <c r="B772" s="7"/>
      <c r="C772" s="6"/>
      <c r="D772" s="240"/>
      <c r="E772" s="6" t="s">
        <v>22</v>
      </c>
      <c r="F772" s="278" t="s">
        <v>22</v>
      </c>
      <c r="G772" s="8"/>
      <c r="H772" s="292"/>
      <c r="I772" s="293"/>
      <c r="J772" s="294"/>
      <c r="K772" s="294"/>
      <c r="L772" s="295">
        <f>SUM(K771:L771)</f>
        <v>0</v>
      </c>
      <c r="M772" s="296"/>
      <c r="N772" s="226"/>
    </row>
    <row r="773" spans="1:19" x14ac:dyDescent="0.2">
      <c r="B773" s="252"/>
      <c r="C773" s="252"/>
      <c r="D773" s="259" t="s">
        <v>706</v>
      </c>
      <c r="E773" s="252" t="s">
        <v>125</v>
      </c>
      <c r="F773" s="276"/>
      <c r="G773" s="253"/>
      <c r="H773" s="284"/>
      <c r="I773" s="284"/>
      <c r="J773" s="276"/>
      <c r="K773" s="276"/>
      <c r="L773" s="276"/>
      <c r="M773" s="286">
        <f>SUM(M774,M797,M823)</f>
        <v>0</v>
      </c>
      <c r="N773" s="229"/>
    </row>
    <row r="774" spans="1:19" x14ac:dyDescent="0.2">
      <c r="B774" s="252"/>
      <c r="C774" s="252"/>
      <c r="D774" s="260" t="s">
        <v>707</v>
      </c>
      <c r="E774" s="252" t="s">
        <v>374</v>
      </c>
      <c r="F774" s="276"/>
      <c r="G774" s="253"/>
      <c r="H774" s="284"/>
      <c r="I774" s="284"/>
      <c r="J774" s="276"/>
      <c r="K774" s="276"/>
      <c r="L774" s="276"/>
      <c r="M774" s="286">
        <f>SUM(M775,M778,M781,M793,M795)</f>
        <v>0</v>
      </c>
      <c r="N774" s="229"/>
      <c r="S774" s="241"/>
    </row>
    <row r="775" spans="1:19" x14ac:dyDescent="0.2">
      <c r="B775" s="252"/>
      <c r="C775" s="252"/>
      <c r="D775" s="260" t="s">
        <v>1474</v>
      </c>
      <c r="E775" s="252" t="s">
        <v>521</v>
      </c>
      <c r="F775" s="276"/>
      <c r="G775" s="253"/>
      <c r="H775" s="284"/>
      <c r="I775" s="284"/>
      <c r="J775" s="276"/>
      <c r="K775" s="276"/>
      <c r="L775" s="276"/>
      <c r="M775" s="286">
        <f>TRUNC(SUM(M776:M777),2)</f>
        <v>0</v>
      </c>
      <c r="N775" s="229"/>
      <c r="S775" s="241"/>
    </row>
    <row r="776" spans="1:19" ht="22.5" x14ac:dyDescent="0.2">
      <c r="A776" s="1"/>
      <c r="B776" s="199"/>
      <c r="C776" s="198"/>
      <c r="D776" s="269" t="s">
        <v>708</v>
      </c>
      <c r="E776" s="267" t="s">
        <v>977</v>
      </c>
      <c r="F776" s="266" t="s">
        <v>105</v>
      </c>
      <c r="G776" s="262">
        <v>3</v>
      </c>
      <c r="H776" s="262">
        <v>0</v>
      </c>
      <c r="I776" s="263">
        <v>0</v>
      </c>
      <c r="J776" s="264">
        <f t="shared" ref="J776" si="916">TRUNC(SUM(H776:I776),2)</f>
        <v>0</v>
      </c>
      <c r="K776" s="264">
        <f t="shared" ref="K776:K777" si="917">TRUNC(G776*H776,2)</f>
        <v>0</v>
      </c>
      <c r="L776" s="264">
        <f t="shared" ref="L776:L777" si="918">TRUNC(G776*I776,2)</f>
        <v>0</v>
      </c>
      <c r="M776" s="265">
        <f t="shared" ref="M776:M777" si="919">TRUNC(SUM(K776,L776),2)</f>
        <v>0</v>
      </c>
      <c r="N776" s="226"/>
      <c r="O776" s="205"/>
      <c r="P776" s="205"/>
      <c r="S776" s="241"/>
    </row>
    <row r="777" spans="1:19" ht="22.5" x14ac:dyDescent="0.2">
      <c r="A777" s="1"/>
      <c r="B777" s="199"/>
      <c r="C777" s="198"/>
      <c r="D777" s="269" t="s">
        <v>709</v>
      </c>
      <c r="E777" s="267" t="s">
        <v>979</v>
      </c>
      <c r="F777" s="266" t="s">
        <v>105</v>
      </c>
      <c r="G777" s="262">
        <v>1</v>
      </c>
      <c r="H777" s="262">
        <v>0</v>
      </c>
      <c r="I777" s="263">
        <v>0</v>
      </c>
      <c r="J777" s="264">
        <f t="shared" ref="J777" si="920">TRUNC(SUM(H777:I777),2)</f>
        <v>0</v>
      </c>
      <c r="K777" s="264">
        <f t="shared" si="917"/>
        <v>0</v>
      </c>
      <c r="L777" s="264">
        <f t="shared" si="918"/>
        <v>0</v>
      </c>
      <c r="M777" s="265">
        <f t="shared" si="919"/>
        <v>0</v>
      </c>
      <c r="N777" s="226"/>
      <c r="O777" s="205"/>
      <c r="P777" s="205"/>
      <c r="S777" s="241"/>
    </row>
    <row r="778" spans="1:19" x14ac:dyDescent="0.2">
      <c r="B778" s="252"/>
      <c r="C778" s="252"/>
      <c r="D778" s="260" t="s">
        <v>710</v>
      </c>
      <c r="E778" s="252" t="s">
        <v>522</v>
      </c>
      <c r="F778" s="276"/>
      <c r="G778" s="253"/>
      <c r="H778" s="284"/>
      <c r="I778" s="284"/>
      <c r="J778" s="276"/>
      <c r="K778" s="276"/>
      <c r="L778" s="276"/>
      <c r="M778" s="286">
        <f>TRUNC(SUM(M779:M780),2)</f>
        <v>0</v>
      </c>
      <c r="N778" s="229"/>
      <c r="S778" s="241"/>
    </row>
    <row r="779" spans="1:19" ht="9.6" customHeight="1" x14ac:dyDescent="0.2">
      <c r="A779" s="1"/>
      <c r="B779" s="199"/>
      <c r="C779" s="198"/>
      <c r="D779" s="269" t="s">
        <v>1475</v>
      </c>
      <c r="E779" s="267" t="s">
        <v>523</v>
      </c>
      <c r="F779" s="266" t="s">
        <v>105</v>
      </c>
      <c r="G779" s="262">
        <v>1</v>
      </c>
      <c r="H779" s="262">
        <v>0</v>
      </c>
      <c r="I779" s="263">
        <v>0</v>
      </c>
      <c r="J779" s="264">
        <f t="shared" ref="J779:J780" si="921">TRUNC(SUM(H779:I779),2)</f>
        <v>0</v>
      </c>
      <c r="K779" s="264">
        <f t="shared" ref="K779:K780" si="922">TRUNC(G779*H779,2)</f>
        <v>0</v>
      </c>
      <c r="L779" s="264">
        <f t="shared" ref="L779:L780" si="923">TRUNC(G779*I779,2)</f>
        <v>0</v>
      </c>
      <c r="M779" s="265">
        <f t="shared" ref="M779:M780" si="924">TRUNC(SUM(K779,L779),2)</f>
        <v>0</v>
      </c>
      <c r="N779" s="226"/>
      <c r="O779" s="205"/>
      <c r="P779" s="205"/>
      <c r="S779" s="241"/>
    </row>
    <row r="780" spans="1:19" x14ac:dyDescent="0.2">
      <c r="A780" s="1"/>
      <c r="B780" s="199"/>
      <c r="C780" s="198"/>
      <c r="D780" s="269" t="s">
        <v>711</v>
      </c>
      <c r="E780" s="267" t="s">
        <v>981</v>
      </c>
      <c r="F780" s="266" t="s">
        <v>105</v>
      </c>
      <c r="G780" s="262">
        <v>3</v>
      </c>
      <c r="H780" s="262">
        <v>0</v>
      </c>
      <c r="I780" s="263">
        <v>0</v>
      </c>
      <c r="J780" s="264">
        <f t="shared" si="921"/>
        <v>0</v>
      </c>
      <c r="K780" s="264">
        <f t="shared" si="922"/>
        <v>0</v>
      </c>
      <c r="L780" s="264">
        <f t="shared" si="923"/>
        <v>0</v>
      </c>
      <c r="M780" s="265">
        <f t="shared" si="924"/>
        <v>0</v>
      </c>
      <c r="N780" s="226"/>
      <c r="O780" s="205"/>
      <c r="P780" s="205"/>
      <c r="S780" s="241"/>
    </row>
    <row r="781" spans="1:19" x14ac:dyDescent="0.2">
      <c r="B781" s="252"/>
      <c r="C781" s="252"/>
      <c r="D781" s="260" t="s">
        <v>712</v>
      </c>
      <c r="E781" s="252" t="s">
        <v>524</v>
      </c>
      <c r="F781" s="276"/>
      <c r="G781" s="253"/>
      <c r="H781" s="284"/>
      <c r="I781" s="284"/>
      <c r="J781" s="276"/>
      <c r="K781" s="276"/>
      <c r="L781" s="276"/>
      <c r="M781" s="286">
        <f>TRUNC(SUM(M782:M792),2)</f>
        <v>0</v>
      </c>
      <c r="N781" s="229"/>
      <c r="S781" s="241"/>
    </row>
    <row r="782" spans="1:19" ht="25.15" customHeight="1" x14ac:dyDescent="0.2">
      <c r="A782" s="1"/>
      <c r="B782" s="199"/>
      <c r="C782" s="198"/>
      <c r="D782" s="269" t="s">
        <v>1476</v>
      </c>
      <c r="E782" s="267" t="s">
        <v>982</v>
      </c>
      <c r="F782" s="266" t="s">
        <v>105</v>
      </c>
      <c r="G782" s="262">
        <v>6</v>
      </c>
      <c r="H782" s="262">
        <v>0</v>
      </c>
      <c r="I782" s="263">
        <v>0</v>
      </c>
      <c r="J782" s="264">
        <f t="shared" ref="J782:J791" si="925">TRUNC(SUM(H782:I782),2)</f>
        <v>0</v>
      </c>
      <c r="K782" s="264">
        <f t="shared" ref="K782:K791" si="926">TRUNC(G782*H782,2)</f>
        <v>0</v>
      </c>
      <c r="L782" s="264">
        <f t="shared" ref="L782:L791" si="927">TRUNC(G782*I782,2)</f>
        <v>0</v>
      </c>
      <c r="M782" s="265">
        <f t="shared" ref="M782:M791" si="928">TRUNC(SUM(K782,L782),2)</f>
        <v>0</v>
      </c>
      <c r="N782" s="226"/>
      <c r="O782" s="205"/>
      <c r="P782" s="205"/>
      <c r="S782" s="241"/>
    </row>
    <row r="783" spans="1:19" ht="25.15" customHeight="1" x14ac:dyDescent="0.2">
      <c r="A783" s="1"/>
      <c r="B783" s="199"/>
      <c r="C783" s="198"/>
      <c r="D783" s="269" t="s">
        <v>713</v>
      </c>
      <c r="E783" s="267" t="s">
        <v>1059</v>
      </c>
      <c r="F783" s="266" t="s">
        <v>105</v>
      </c>
      <c r="G783" s="262">
        <v>2</v>
      </c>
      <c r="H783" s="262">
        <v>0</v>
      </c>
      <c r="I783" s="263">
        <v>0</v>
      </c>
      <c r="J783" s="264">
        <f t="shared" si="925"/>
        <v>0</v>
      </c>
      <c r="K783" s="264">
        <f t="shared" si="926"/>
        <v>0</v>
      </c>
      <c r="L783" s="264">
        <f t="shared" si="927"/>
        <v>0</v>
      </c>
      <c r="M783" s="265">
        <f t="shared" si="928"/>
        <v>0</v>
      </c>
      <c r="N783" s="226"/>
      <c r="O783" s="205"/>
      <c r="P783" s="205"/>
      <c r="S783" s="241"/>
    </row>
    <row r="784" spans="1:19" ht="25.15" customHeight="1" x14ac:dyDescent="0.2">
      <c r="A784" s="1"/>
      <c r="B784" s="199"/>
      <c r="C784" s="198"/>
      <c r="D784" s="269" t="s">
        <v>714</v>
      </c>
      <c r="E784" s="267" t="s">
        <v>983</v>
      </c>
      <c r="F784" s="266" t="s">
        <v>105</v>
      </c>
      <c r="G784" s="262">
        <v>9</v>
      </c>
      <c r="H784" s="262">
        <v>0</v>
      </c>
      <c r="I784" s="263">
        <v>0</v>
      </c>
      <c r="J784" s="264">
        <f t="shared" si="925"/>
        <v>0</v>
      </c>
      <c r="K784" s="264">
        <f t="shared" si="926"/>
        <v>0</v>
      </c>
      <c r="L784" s="264">
        <f t="shared" si="927"/>
        <v>0</v>
      </c>
      <c r="M784" s="265">
        <f t="shared" si="928"/>
        <v>0</v>
      </c>
      <c r="N784" s="226"/>
      <c r="O784" s="205"/>
      <c r="P784" s="205"/>
      <c r="S784" s="241"/>
    </row>
    <row r="785" spans="1:19" ht="25.15" customHeight="1" x14ac:dyDescent="0.2">
      <c r="A785" s="1"/>
      <c r="B785" s="199"/>
      <c r="C785" s="198"/>
      <c r="D785" s="269" t="s">
        <v>715</v>
      </c>
      <c r="E785" s="267" t="s">
        <v>1060</v>
      </c>
      <c r="F785" s="266" t="s">
        <v>105</v>
      </c>
      <c r="G785" s="262">
        <v>1</v>
      </c>
      <c r="H785" s="262">
        <v>0</v>
      </c>
      <c r="I785" s="263">
        <v>0</v>
      </c>
      <c r="J785" s="264">
        <f t="shared" si="925"/>
        <v>0</v>
      </c>
      <c r="K785" s="264">
        <f t="shared" si="926"/>
        <v>0</v>
      </c>
      <c r="L785" s="264">
        <f t="shared" si="927"/>
        <v>0</v>
      </c>
      <c r="M785" s="265">
        <f t="shared" si="928"/>
        <v>0</v>
      </c>
      <c r="N785" s="226"/>
      <c r="O785" s="205"/>
      <c r="P785" s="205"/>
      <c r="S785" s="241"/>
    </row>
    <row r="786" spans="1:19" ht="25.15" customHeight="1" x14ac:dyDescent="0.2">
      <c r="A786" s="1"/>
      <c r="B786" s="199"/>
      <c r="C786" s="198"/>
      <c r="D786" s="269" t="s">
        <v>716</v>
      </c>
      <c r="E786" s="267" t="s">
        <v>985</v>
      </c>
      <c r="F786" s="266" t="s">
        <v>105</v>
      </c>
      <c r="G786" s="262">
        <v>1</v>
      </c>
      <c r="H786" s="262">
        <v>0</v>
      </c>
      <c r="I786" s="263">
        <v>0</v>
      </c>
      <c r="J786" s="264">
        <f t="shared" si="925"/>
        <v>0</v>
      </c>
      <c r="K786" s="264">
        <f t="shared" si="926"/>
        <v>0</v>
      </c>
      <c r="L786" s="264">
        <f t="shared" si="927"/>
        <v>0</v>
      </c>
      <c r="M786" s="265">
        <f t="shared" si="928"/>
        <v>0</v>
      </c>
      <c r="N786" s="226"/>
      <c r="O786" s="205"/>
      <c r="P786" s="205"/>
      <c r="S786" s="241"/>
    </row>
    <row r="787" spans="1:19" ht="25.15" customHeight="1" x14ac:dyDescent="0.2">
      <c r="A787" s="1"/>
      <c r="B787" s="199"/>
      <c r="C787" s="198"/>
      <c r="D787" s="269" t="s">
        <v>717</v>
      </c>
      <c r="E787" s="267" t="s">
        <v>943</v>
      </c>
      <c r="F787" s="266" t="s">
        <v>103</v>
      </c>
      <c r="G787" s="262">
        <v>32.1</v>
      </c>
      <c r="H787" s="262">
        <v>0</v>
      </c>
      <c r="I787" s="263">
        <v>0</v>
      </c>
      <c r="J787" s="264">
        <f t="shared" si="925"/>
        <v>0</v>
      </c>
      <c r="K787" s="264">
        <f t="shared" si="926"/>
        <v>0</v>
      </c>
      <c r="L787" s="264">
        <f t="shared" si="927"/>
        <v>0</v>
      </c>
      <c r="M787" s="265">
        <f t="shared" si="928"/>
        <v>0</v>
      </c>
      <c r="N787" s="226"/>
      <c r="O787" s="205"/>
      <c r="P787" s="205"/>
      <c r="S787" s="241"/>
    </row>
    <row r="788" spans="1:19" ht="25.15" customHeight="1" x14ac:dyDescent="0.2">
      <c r="A788" s="1"/>
      <c r="B788" s="199"/>
      <c r="C788" s="198"/>
      <c r="D788" s="269" t="s">
        <v>718</v>
      </c>
      <c r="E788" s="267" t="s">
        <v>986</v>
      </c>
      <c r="F788" s="266" t="s">
        <v>103</v>
      </c>
      <c r="G788" s="262">
        <v>2.2000000000000002</v>
      </c>
      <c r="H788" s="262">
        <v>0</v>
      </c>
      <c r="I788" s="263">
        <v>0</v>
      </c>
      <c r="J788" s="264">
        <f t="shared" si="925"/>
        <v>0</v>
      </c>
      <c r="K788" s="264">
        <f t="shared" si="926"/>
        <v>0</v>
      </c>
      <c r="L788" s="264">
        <f t="shared" si="927"/>
        <v>0</v>
      </c>
      <c r="M788" s="265">
        <f t="shared" si="928"/>
        <v>0</v>
      </c>
      <c r="N788" s="226"/>
      <c r="O788" s="205"/>
      <c r="P788" s="205"/>
      <c r="S788" s="241"/>
    </row>
    <row r="789" spans="1:19" ht="25.15" customHeight="1" x14ac:dyDescent="0.2">
      <c r="A789" s="1"/>
      <c r="B789" s="199"/>
      <c r="C789" s="198"/>
      <c r="D789" s="269" t="s">
        <v>719</v>
      </c>
      <c r="E789" s="267" t="s">
        <v>987</v>
      </c>
      <c r="F789" s="266" t="s">
        <v>103</v>
      </c>
      <c r="G789" s="262">
        <v>1.3</v>
      </c>
      <c r="H789" s="262">
        <v>0</v>
      </c>
      <c r="I789" s="263">
        <v>0</v>
      </c>
      <c r="J789" s="264">
        <f t="shared" si="925"/>
        <v>0</v>
      </c>
      <c r="K789" s="264">
        <f t="shared" si="926"/>
        <v>0</v>
      </c>
      <c r="L789" s="264">
        <f t="shared" si="927"/>
        <v>0</v>
      </c>
      <c r="M789" s="265">
        <f t="shared" si="928"/>
        <v>0</v>
      </c>
      <c r="N789" s="226"/>
      <c r="O789" s="205"/>
      <c r="P789" s="205"/>
      <c r="S789" s="241"/>
    </row>
    <row r="790" spans="1:19" ht="25.15" customHeight="1" x14ac:dyDescent="0.2">
      <c r="A790" s="1"/>
      <c r="B790" s="199"/>
      <c r="C790" s="198"/>
      <c r="D790" s="269" t="s">
        <v>720</v>
      </c>
      <c r="E790" s="267" t="s">
        <v>988</v>
      </c>
      <c r="F790" s="266" t="s">
        <v>105</v>
      </c>
      <c r="G790" s="262">
        <v>3</v>
      </c>
      <c r="H790" s="262">
        <v>0</v>
      </c>
      <c r="I790" s="263">
        <v>0</v>
      </c>
      <c r="J790" s="264">
        <f t="shared" si="925"/>
        <v>0</v>
      </c>
      <c r="K790" s="264">
        <f t="shared" si="926"/>
        <v>0</v>
      </c>
      <c r="L790" s="264">
        <f t="shared" si="927"/>
        <v>0</v>
      </c>
      <c r="M790" s="265">
        <f t="shared" si="928"/>
        <v>0</v>
      </c>
      <c r="N790" s="226"/>
      <c r="O790" s="205"/>
      <c r="P790" s="205"/>
      <c r="S790" s="241"/>
    </row>
    <row r="791" spans="1:19" ht="25.15" customHeight="1" x14ac:dyDescent="0.2">
      <c r="A791" s="1"/>
      <c r="B791" s="199"/>
      <c r="C791" s="198"/>
      <c r="D791" s="269" t="s">
        <v>721</v>
      </c>
      <c r="E791" s="267" t="s">
        <v>989</v>
      </c>
      <c r="F791" s="266" t="s">
        <v>105</v>
      </c>
      <c r="G791" s="262">
        <v>1</v>
      </c>
      <c r="H791" s="262">
        <v>0</v>
      </c>
      <c r="I791" s="263">
        <v>0</v>
      </c>
      <c r="J791" s="264">
        <f t="shared" si="925"/>
        <v>0</v>
      </c>
      <c r="K791" s="264">
        <f t="shared" si="926"/>
        <v>0</v>
      </c>
      <c r="L791" s="264">
        <f t="shared" si="927"/>
        <v>0</v>
      </c>
      <c r="M791" s="265">
        <f t="shared" si="928"/>
        <v>0</v>
      </c>
      <c r="N791" s="226"/>
      <c r="O791" s="205"/>
      <c r="P791" s="205"/>
      <c r="S791" s="241"/>
    </row>
    <row r="792" spans="1:19" ht="25.15" customHeight="1" x14ac:dyDescent="0.2">
      <c r="A792" s="1"/>
      <c r="B792" s="199"/>
      <c r="C792" s="198"/>
      <c r="D792" s="269" t="s">
        <v>1477</v>
      </c>
      <c r="E792" s="267" t="s">
        <v>990</v>
      </c>
      <c r="F792" s="266" t="s">
        <v>105</v>
      </c>
      <c r="G792" s="262">
        <v>1</v>
      </c>
      <c r="H792" s="262">
        <v>0</v>
      </c>
      <c r="I792" s="263">
        <v>0</v>
      </c>
      <c r="J792" s="264">
        <f t="shared" ref="J792" si="929">TRUNC(SUM(H792:I792),2)</f>
        <v>0</v>
      </c>
      <c r="K792" s="264">
        <f t="shared" ref="K792" si="930">TRUNC(G792*H792,2)</f>
        <v>0</v>
      </c>
      <c r="L792" s="264">
        <f t="shared" ref="L792" si="931">TRUNC(G792*I792,2)</f>
        <v>0</v>
      </c>
      <c r="M792" s="265">
        <f t="shared" ref="M792" si="932">TRUNC(SUM(K792,L792),2)</f>
        <v>0</v>
      </c>
      <c r="N792" s="226"/>
      <c r="O792" s="205"/>
      <c r="P792" s="205"/>
      <c r="S792" s="241"/>
    </row>
    <row r="793" spans="1:19" x14ac:dyDescent="0.2">
      <c r="B793" s="252"/>
      <c r="C793" s="252"/>
      <c r="D793" s="260" t="s">
        <v>722</v>
      </c>
      <c r="E793" s="252" t="s">
        <v>525</v>
      </c>
      <c r="F793" s="276"/>
      <c r="G793" s="253"/>
      <c r="H793" s="284"/>
      <c r="I793" s="284"/>
      <c r="J793" s="276"/>
      <c r="K793" s="276"/>
      <c r="L793" s="276"/>
      <c r="M793" s="286">
        <f>TRUNC(SUM(M794),2)</f>
        <v>0</v>
      </c>
      <c r="N793" s="229"/>
      <c r="S793" s="241"/>
    </row>
    <row r="794" spans="1:19" ht="25.15" customHeight="1" x14ac:dyDescent="0.2">
      <c r="A794" s="1"/>
      <c r="B794" s="199"/>
      <c r="C794" s="198"/>
      <c r="D794" s="269" t="s">
        <v>1478</v>
      </c>
      <c r="E794" s="267" t="s">
        <v>1061</v>
      </c>
      <c r="F794" s="266" t="s">
        <v>105</v>
      </c>
      <c r="G794" s="262">
        <v>5</v>
      </c>
      <c r="H794" s="262">
        <v>0</v>
      </c>
      <c r="I794" s="263">
        <v>0</v>
      </c>
      <c r="J794" s="264">
        <f t="shared" ref="J794" si="933">TRUNC(SUM(H794:I794),2)</f>
        <v>0</v>
      </c>
      <c r="K794" s="264">
        <f t="shared" ref="K794" si="934">TRUNC(G794*H794,2)</f>
        <v>0</v>
      </c>
      <c r="L794" s="264">
        <f t="shared" ref="L794" si="935">TRUNC(G794*I794,2)</f>
        <v>0</v>
      </c>
      <c r="M794" s="265">
        <f t="shared" ref="M794" si="936">TRUNC(SUM(K794,L794),2)</f>
        <v>0</v>
      </c>
      <c r="N794" s="226"/>
      <c r="O794" s="205"/>
      <c r="P794" s="205"/>
      <c r="S794" s="241"/>
    </row>
    <row r="795" spans="1:19" x14ac:dyDescent="0.2">
      <c r="B795" s="252"/>
      <c r="C795" s="252"/>
      <c r="D795" s="260" t="s">
        <v>723</v>
      </c>
      <c r="E795" s="252" t="s">
        <v>527</v>
      </c>
      <c r="F795" s="276"/>
      <c r="G795" s="253"/>
      <c r="H795" s="284"/>
      <c r="I795" s="284"/>
      <c r="J795" s="276"/>
      <c r="K795" s="276"/>
      <c r="L795" s="276"/>
      <c r="M795" s="286">
        <f>TRUNC(SUM(M796),2)</f>
        <v>0</v>
      </c>
      <c r="N795" s="229"/>
      <c r="S795" s="241"/>
    </row>
    <row r="796" spans="1:19" ht="25.15" customHeight="1" x14ac:dyDescent="0.2">
      <c r="A796" s="1"/>
      <c r="B796" s="199"/>
      <c r="C796" s="198"/>
      <c r="D796" s="269" t="s">
        <v>1479</v>
      </c>
      <c r="E796" s="267" t="s">
        <v>1062</v>
      </c>
      <c r="F796" s="266" t="s">
        <v>105</v>
      </c>
      <c r="G796" s="262">
        <v>1</v>
      </c>
      <c r="H796" s="262">
        <v>0</v>
      </c>
      <c r="I796" s="263">
        <v>0</v>
      </c>
      <c r="J796" s="264">
        <f t="shared" ref="J796" si="937">TRUNC(SUM(H796:I796),2)</f>
        <v>0</v>
      </c>
      <c r="K796" s="264">
        <f t="shared" ref="K796" si="938">TRUNC(G796*H796,2)</f>
        <v>0</v>
      </c>
      <c r="L796" s="264">
        <f t="shared" ref="L796" si="939">TRUNC(G796*I796,2)</f>
        <v>0</v>
      </c>
      <c r="M796" s="265">
        <f t="shared" ref="M796" si="940">TRUNC(SUM(K796,L796),2)</f>
        <v>0</v>
      </c>
      <c r="N796" s="226"/>
      <c r="O796" s="205"/>
      <c r="P796" s="205"/>
      <c r="S796" s="241"/>
    </row>
    <row r="797" spans="1:19" x14ac:dyDescent="0.2">
      <c r="B797" s="252"/>
      <c r="C797" s="252"/>
      <c r="D797" s="260" t="s">
        <v>724</v>
      </c>
      <c r="E797" s="252" t="s">
        <v>126</v>
      </c>
      <c r="F797" s="276"/>
      <c r="G797" s="253"/>
      <c r="H797" s="284"/>
      <c r="I797" s="284"/>
      <c r="J797" s="276"/>
      <c r="K797" s="276"/>
      <c r="L797" s="276"/>
      <c r="M797" s="286">
        <f>SUM(M798,M801,M806)</f>
        <v>0</v>
      </c>
      <c r="N797" s="229"/>
      <c r="S797" s="241"/>
    </row>
    <row r="798" spans="1:19" x14ac:dyDescent="0.2">
      <c r="B798" s="252"/>
      <c r="C798" s="252"/>
      <c r="D798" s="260" t="s">
        <v>1480</v>
      </c>
      <c r="E798" s="252" t="s">
        <v>528</v>
      </c>
      <c r="F798" s="276"/>
      <c r="G798" s="253"/>
      <c r="H798" s="284"/>
      <c r="I798" s="284"/>
      <c r="J798" s="276"/>
      <c r="K798" s="276"/>
      <c r="L798" s="276"/>
      <c r="M798" s="286">
        <f>TRUNC(SUM(M799:M800),2)</f>
        <v>0</v>
      </c>
      <c r="N798" s="229"/>
      <c r="S798" s="241"/>
    </row>
    <row r="799" spans="1:19" ht="22.5" x14ac:dyDescent="0.2">
      <c r="A799" s="1"/>
      <c r="B799" s="199"/>
      <c r="C799" s="198"/>
      <c r="D799" s="269" t="s">
        <v>725</v>
      </c>
      <c r="E799" s="267" t="s">
        <v>1063</v>
      </c>
      <c r="F799" s="266" t="s">
        <v>105</v>
      </c>
      <c r="G799" s="262">
        <v>1</v>
      </c>
      <c r="H799" s="262">
        <v>0</v>
      </c>
      <c r="I799" s="263">
        <v>0</v>
      </c>
      <c r="J799" s="264">
        <f t="shared" ref="J799" si="941">TRUNC(SUM(H799:I799),2)</f>
        <v>0</v>
      </c>
      <c r="K799" s="264">
        <f t="shared" ref="K799" si="942">TRUNC(G799*H799,2)</f>
        <v>0</v>
      </c>
      <c r="L799" s="264">
        <f t="shared" ref="L799" si="943">TRUNC(G799*I799,2)</f>
        <v>0</v>
      </c>
      <c r="M799" s="265">
        <f t="shared" ref="M799" si="944">TRUNC(SUM(K799,L799),2)</f>
        <v>0</v>
      </c>
      <c r="N799" s="226"/>
      <c r="O799" s="205"/>
      <c r="P799" s="205"/>
      <c r="S799" s="241"/>
    </row>
    <row r="800" spans="1:19" x14ac:dyDescent="0.2">
      <c r="A800" s="1"/>
      <c r="B800" s="199"/>
      <c r="C800" s="198"/>
      <c r="D800" s="269" t="s">
        <v>1481</v>
      </c>
      <c r="E800" s="267" t="s">
        <v>726</v>
      </c>
      <c r="F800" s="266" t="s">
        <v>105</v>
      </c>
      <c r="G800" s="262">
        <v>2</v>
      </c>
      <c r="H800" s="262">
        <v>0</v>
      </c>
      <c r="I800" s="263">
        <v>0</v>
      </c>
      <c r="J800" s="264">
        <f t="shared" ref="J800" si="945">TRUNC(SUM(H800:I800),2)</f>
        <v>0</v>
      </c>
      <c r="K800" s="264">
        <f t="shared" ref="K800" si="946">TRUNC(G800*H800,2)</f>
        <v>0</v>
      </c>
      <c r="L800" s="264">
        <f t="shared" ref="L800" si="947">TRUNC(G800*I800,2)</f>
        <v>0</v>
      </c>
      <c r="M800" s="265">
        <f t="shared" ref="M800" si="948">TRUNC(SUM(K800,L800),2)</f>
        <v>0</v>
      </c>
      <c r="N800" s="226"/>
      <c r="O800" s="205"/>
      <c r="P800" s="205"/>
      <c r="S800" s="241"/>
    </row>
    <row r="801" spans="1:19" x14ac:dyDescent="0.2">
      <c r="B801" s="252"/>
      <c r="C801" s="252"/>
      <c r="D801" s="260" t="s">
        <v>727</v>
      </c>
      <c r="E801" s="252" t="s">
        <v>522</v>
      </c>
      <c r="F801" s="276"/>
      <c r="G801" s="253"/>
      <c r="H801" s="284"/>
      <c r="I801" s="284"/>
      <c r="J801" s="276"/>
      <c r="K801" s="276"/>
      <c r="L801" s="276"/>
      <c r="M801" s="286">
        <f>TRUNC(SUM(M802:M805),2)</f>
        <v>0</v>
      </c>
      <c r="N801" s="229"/>
      <c r="S801" s="241"/>
    </row>
    <row r="802" spans="1:19" ht="9.6" customHeight="1" x14ac:dyDescent="0.2">
      <c r="A802" s="1"/>
      <c r="B802" s="199"/>
      <c r="C802" s="198"/>
      <c r="D802" s="269" t="s">
        <v>728</v>
      </c>
      <c r="E802" s="267" t="s">
        <v>1064</v>
      </c>
      <c r="F802" s="266" t="s">
        <v>105</v>
      </c>
      <c r="G802" s="262">
        <v>1</v>
      </c>
      <c r="H802" s="262">
        <v>0</v>
      </c>
      <c r="I802" s="263">
        <v>0</v>
      </c>
      <c r="J802" s="264">
        <f t="shared" ref="J802:J803" si="949">TRUNC(SUM(H802:I802),2)</f>
        <v>0</v>
      </c>
      <c r="K802" s="264">
        <f t="shared" ref="K802:K804" si="950">TRUNC(G802*H802,2)</f>
        <v>0</v>
      </c>
      <c r="L802" s="264">
        <f t="shared" ref="L802:L804" si="951">TRUNC(G802*I802,2)</f>
        <v>0</v>
      </c>
      <c r="M802" s="265">
        <f t="shared" ref="M802:M804" si="952">TRUNC(SUM(K802,L802),2)</f>
        <v>0</v>
      </c>
      <c r="N802" s="226"/>
      <c r="O802" s="205"/>
      <c r="P802" s="205"/>
      <c r="S802" s="241"/>
    </row>
    <row r="803" spans="1:19" x14ac:dyDescent="0.2">
      <c r="A803" s="1"/>
      <c r="B803" s="199"/>
      <c r="C803" s="198"/>
      <c r="D803" s="269" t="s">
        <v>729</v>
      </c>
      <c r="E803" s="267" t="s">
        <v>531</v>
      </c>
      <c r="F803" s="266" t="s">
        <v>105</v>
      </c>
      <c r="G803" s="262">
        <v>1</v>
      </c>
      <c r="H803" s="262">
        <v>0</v>
      </c>
      <c r="I803" s="263">
        <v>0</v>
      </c>
      <c r="J803" s="264">
        <f t="shared" si="949"/>
        <v>0</v>
      </c>
      <c r="K803" s="264">
        <f t="shared" si="950"/>
        <v>0</v>
      </c>
      <c r="L803" s="264">
        <f t="shared" si="951"/>
        <v>0</v>
      </c>
      <c r="M803" s="265">
        <f t="shared" si="952"/>
        <v>0</v>
      </c>
      <c r="N803" s="226"/>
      <c r="O803" s="205"/>
      <c r="P803" s="205"/>
      <c r="S803" s="241"/>
    </row>
    <row r="804" spans="1:19" ht="9.6" customHeight="1" x14ac:dyDescent="0.2">
      <c r="A804" s="1"/>
      <c r="B804" s="199"/>
      <c r="C804" s="198"/>
      <c r="D804" s="269" t="s">
        <v>730</v>
      </c>
      <c r="E804" s="267" t="s">
        <v>1065</v>
      </c>
      <c r="F804" s="266" t="s">
        <v>105</v>
      </c>
      <c r="G804" s="262">
        <v>1</v>
      </c>
      <c r="H804" s="262">
        <v>0</v>
      </c>
      <c r="I804" s="263">
        <v>0</v>
      </c>
      <c r="J804" s="264">
        <f t="shared" ref="J804" si="953">TRUNC(SUM(H804:I804),2)</f>
        <v>0</v>
      </c>
      <c r="K804" s="264">
        <f t="shared" si="950"/>
        <v>0</v>
      </c>
      <c r="L804" s="264">
        <f t="shared" si="951"/>
        <v>0</v>
      </c>
      <c r="M804" s="265">
        <f t="shared" si="952"/>
        <v>0</v>
      </c>
      <c r="N804" s="226"/>
      <c r="O804" s="205"/>
      <c r="P804" s="205"/>
      <c r="S804" s="241"/>
    </row>
    <row r="805" spans="1:19" ht="9.6" customHeight="1" x14ac:dyDescent="0.2">
      <c r="A805" s="1"/>
      <c r="B805" s="199"/>
      <c r="C805" s="198"/>
      <c r="D805" s="269" t="s">
        <v>1482</v>
      </c>
      <c r="E805" s="267" t="s">
        <v>1066</v>
      </c>
      <c r="F805" s="266" t="s">
        <v>105</v>
      </c>
      <c r="G805" s="262">
        <v>2</v>
      </c>
      <c r="H805" s="262">
        <v>0</v>
      </c>
      <c r="I805" s="263">
        <v>0</v>
      </c>
      <c r="J805" s="264">
        <f t="shared" ref="J805" si="954">TRUNC(SUM(H805:I805),2)</f>
        <v>0</v>
      </c>
      <c r="K805" s="264">
        <f t="shared" ref="K805" si="955">TRUNC(G805*H805,2)</f>
        <v>0</v>
      </c>
      <c r="L805" s="264">
        <f t="shared" ref="L805" si="956">TRUNC(G805*I805,2)</f>
        <v>0</v>
      </c>
      <c r="M805" s="265">
        <f t="shared" ref="M805" si="957">TRUNC(SUM(K805,L805),2)</f>
        <v>0</v>
      </c>
      <c r="N805" s="226"/>
      <c r="O805" s="205"/>
      <c r="P805" s="205"/>
      <c r="S805" s="241"/>
    </row>
    <row r="806" spans="1:19" x14ac:dyDescent="0.2">
      <c r="B806" s="252"/>
      <c r="C806" s="252"/>
      <c r="D806" s="260" t="s">
        <v>1483</v>
      </c>
      <c r="E806" s="252" t="s">
        <v>533</v>
      </c>
      <c r="F806" s="276"/>
      <c r="G806" s="253"/>
      <c r="H806" s="284"/>
      <c r="I806" s="284"/>
      <c r="J806" s="276"/>
      <c r="K806" s="276"/>
      <c r="L806" s="276"/>
      <c r="M806" s="286">
        <f>TRUNC(SUM(M807:M822),2)</f>
        <v>0</v>
      </c>
      <c r="N806" s="229"/>
      <c r="S806" s="241"/>
    </row>
    <row r="807" spans="1:19" ht="9.6" customHeight="1" x14ac:dyDescent="0.2">
      <c r="A807" s="1"/>
      <c r="B807" s="199"/>
      <c r="C807" s="198"/>
      <c r="D807" s="269" t="s">
        <v>731</v>
      </c>
      <c r="E807" s="267" t="s">
        <v>992</v>
      </c>
      <c r="F807" s="266" t="s">
        <v>105</v>
      </c>
      <c r="G807" s="262">
        <v>1</v>
      </c>
      <c r="H807" s="262">
        <v>0</v>
      </c>
      <c r="I807" s="263">
        <v>0</v>
      </c>
      <c r="J807" s="264">
        <f t="shared" ref="J807:J808" si="958">TRUNC(SUM(H807:I807),2)</f>
        <v>0</v>
      </c>
      <c r="K807" s="264">
        <f t="shared" ref="K807:K822" si="959">TRUNC(G807*H807,2)</f>
        <v>0</v>
      </c>
      <c r="L807" s="264">
        <f t="shared" ref="L807:L822" si="960">TRUNC(G807*I807,2)</f>
        <v>0</v>
      </c>
      <c r="M807" s="265">
        <f t="shared" ref="M807:M822" si="961">TRUNC(SUM(K807,L807),2)</f>
        <v>0</v>
      </c>
      <c r="N807" s="226"/>
      <c r="O807" s="205"/>
      <c r="P807" s="205"/>
      <c r="S807" s="241"/>
    </row>
    <row r="808" spans="1:19" ht="22.5" x14ac:dyDescent="0.2">
      <c r="A808" s="1"/>
      <c r="B808" s="199"/>
      <c r="C808" s="198"/>
      <c r="D808" s="269" t="s">
        <v>732</v>
      </c>
      <c r="E808" s="267" t="s">
        <v>1067</v>
      </c>
      <c r="F808" s="266" t="s">
        <v>105</v>
      </c>
      <c r="G808" s="262">
        <v>1</v>
      </c>
      <c r="H808" s="262">
        <v>0</v>
      </c>
      <c r="I808" s="263">
        <v>0</v>
      </c>
      <c r="J808" s="264">
        <f t="shared" si="958"/>
        <v>0</v>
      </c>
      <c r="K808" s="264">
        <f t="shared" si="959"/>
        <v>0</v>
      </c>
      <c r="L808" s="264">
        <f t="shared" si="960"/>
        <v>0</v>
      </c>
      <c r="M808" s="265">
        <f t="shared" si="961"/>
        <v>0</v>
      </c>
      <c r="N808" s="226"/>
      <c r="O808" s="205"/>
      <c r="P808" s="205"/>
      <c r="S808" s="241"/>
    </row>
    <row r="809" spans="1:19" ht="9.6" customHeight="1" x14ac:dyDescent="0.2">
      <c r="A809" s="1"/>
      <c r="B809" s="199"/>
      <c r="C809" s="198"/>
      <c r="D809" s="269" t="s">
        <v>733</v>
      </c>
      <c r="E809" s="267" t="s">
        <v>994</v>
      </c>
      <c r="F809" s="266" t="s">
        <v>105</v>
      </c>
      <c r="G809" s="262">
        <v>2</v>
      </c>
      <c r="H809" s="262">
        <v>0</v>
      </c>
      <c r="I809" s="263">
        <v>0</v>
      </c>
      <c r="J809" s="264">
        <f t="shared" ref="J809" si="962">TRUNC(SUM(H809:I809),2)</f>
        <v>0</v>
      </c>
      <c r="K809" s="264">
        <f t="shared" si="959"/>
        <v>0</v>
      </c>
      <c r="L809" s="264">
        <f t="shared" si="960"/>
        <v>0</v>
      </c>
      <c r="M809" s="265">
        <f t="shared" si="961"/>
        <v>0</v>
      </c>
      <c r="N809" s="226"/>
      <c r="O809" s="205"/>
      <c r="P809" s="205"/>
      <c r="S809" s="241"/>
    </row>
    <row r="810" spans="1:19" ht="9.6" customHeight="1" x14ac:dyDescent="0.2">
      <c r="A810" s="1"/>
      <c r="B810" s="199"/>
      <c r="C810" s="198"/>
      <c r="D810" s="269" t="s">
        <v>734</v>
      </c>
      <c r="E810" s="267" t="s">
        <v>858</v>
      </c>
      <c r="F810" s="266" t="s">
        <v>105</v>
      </c>
      <c r="G810" s="262">
        <v>2</v>
      </c>
      <c r="H810" s="262">
        <v>0</v>
      </c>
      <c r="I810" s="263">
        <v>0</v>
      </c>
      <c r="J810" s="264">
        <f t="shared" ref="J810:J811" si="963">TRUNC(SUM(H810:I810),2)</f>
        <v>0</v>
      </c>
      <c r="K810" s="264">
        <f t="shared" si="959"/>
        <v>0</v>
      </c>
      <c r="L810" s="264">
        <f t="shared" si="960"/>
        <v>0</v>
      </c>
      <c r="M810" s="265">
        <f t="shared" si="961"/>
        <v>0</v>
      </c>
      <c r="N810" s="226"/>
      <c r="O810" s="205"/>
      <c r="P810" s="205"/>
      <c r="S810" s="241"/>
    </row>
    <row r="811" spans="1:19" ht="22.5" x14ac:dyDescent="0.2">
      <c r="A811" s="1"/>
      <c r="B811" s="199"/>
      <c r="C811" s="198"/>
      <c r="D811" s="269" t="s">
        <v>735</v>
      </c>
      <c r="E811" s="267" t="s">
        <v>1001</v>
      </c>
      <c r="F811" s="266" t="s">
        <v>105</v>
      </c>
      <c r="G811" s="262">
        <v>3</v>
      </c>
      <c r="H811" s="262">
        <v>0</v>
      </c>
      <c r="I811" s="263">
        <v>0</v>
      </c>
      <c r="J811" s="264">
        <f t="shared" si="963"/>
        <v>0</v>
      </c>
      <c r="K811" s="264">
        <f t="shared" si="959"/>
        <v>0</v>
      </c>
      <c r="L811" s="264">
        <f t="shared" si="960"/>
        <v>0</v>
      </c>
      <c r="M811" s="265">
        <f t="shared" si="961"/>
        <v>0</v>
      </c>
      <c r="N811" s="226"/>
      <c r="O811" s="205"/>
      <c r="P811" s="205"/>
      <c r="S811" s="241"/>
    </row>
    <row r="812" spans="1:19" ht="9.6" customHeight="1" x14ac:dyDescent="0.2">
      <c r="A812" s="1"/>
      <c r="B812" s="199"/>
      <c r="C812" s="198"/>
      <c r="D812" s="269" t="s">
        <v>736</v>
      </c>
      <c r="E812" s="267" t="s">
        <v>995</v>
      </c>
      <c r="F812" s="266" t="s">
        <v>105</v>
      </c>
      <c r="G812" s="262">
        <v>1</v>
      </c>
      <c r="H812" s="262">
        <v>0</v>
      </c>
      <c r="I812" s="263">
        <v>0</v>
      </c>
      <c r="J812" s="264">
        <f t="shared" ref="J812" si="964">TRUNC(SUM(H812:I812),2)</f>
        <v>0</v>
      </c>
      <c r="K812" s="264">
        <f t="shared" si="959"/>
        <v>0</v>
      </c>
      <c r="L812" s="264">
        <f t="shared" si="960"/>
        <v>0</v>
      </c>
      <c r="M812" s="265">
        <f t="shared" si="961"/>
        <v>0</v>
      </c>
      <c r="N812" s="226"/>
      <c r="O812" s="205"/>
      <c r="P812" s="205"/>
      <c r="S812" s="241"/>
    </row>
    <row r="813" spans="1:19" ht="9.6" customHeight="1" x14ac:dyDescent="0.2">
      <c r="A813" s="1"/>
      <c r="B813" s="199"/>
      <c r="C813" s="198"/>
      <c r="D813" s="269" t="s">
        <v>737</v>
      </c>
      <c r="E813" s="267" t="s">
        <v>535</v>
      </c>
      <c r="F813" s="266" t="s">
        <v>105</v>
      </c>
      <c r="G813" s="262">
        <v>1</v>
      </c>
      <c r="H813" s="262">
        <v>0</v>
      </c>
      <c r="I813" s="263">
        <v>0</v>
      </c>
      <c r="J813" s="264">
        <f t="shared" ref="J813:J814" si="965">TRUNC(SUM(H813:I813),2)</f>
        <v>0</v>
      </c>
      <c r="K813" s="264">
        <f t="shared" si="959"/>
        <v>0</v>
      </c>
      <c r="L813" s="264">
        <f t="shared" si="960"/>
        <v>0</v>
      </c>
      <c r="M813" s="265">
        <f t="shared" si="961"/>
        <v>0</v>
      </c>
      <c r="N813" s="226"/>
      <c r="O813" s="205"/>
      <c r="P813" s="205"/>
      <c r="S813" s="241"/>
    </row>
    <row r="814" spans="1:19" ht="22.5" x14ac:dyDescent="0.2">
      <c r="A814" s="1"/>
      <c r="B814" s="199"/>
      <c r="C814" s="198"/>
      <c r="D814" s="269" t="s">
        <v>738</v>
      </c>
      <c r="E814" s="267" t="s">
        <v>996</v>
      </c>
      <c r="F814" s="266" t="s">
        <v>105</v>
      </c>
      <c r="G814" s="262">
        <v>4</v>
      </c>
      <c r="H814" s="262">
        <v>0</v>
      </c>
      <c r="I814" s="263">
        <v>0</v>
      </c>
      <c r="J814" s="264">
        <f t="shared" si="965"/>
        <v>0</v>
      </c>
      <c r="K814" s="264">
        <f t="shared" si="959"/>
        <v>0</v>
      </c>
      <c r="L814" s="264">
        <f t="shared" si="960"/>
        <v>0</v>
      </c>
      <c r="M814" s="265">
        <f t="shared" si="961"/>
        <v>0</v>
      </c>
      <c r="N814" s="226"/>
      <c r="O814" s="205"/>
      <c r="P814" s="205"/>
      <c r="S814" s="241"/>
    </row>
    <row r="815" spans="1:19" ht="9.6" customHeight="1" x14ac:dyDescent="0.2">
      <c r="A815" s="1"/>
      <c r="B815" s="199"/>
      <c r="C815" s="198"/>
      <c r="D815" s="269" t="s">
        <v>739</v>
      </c>
      <c r="E815" s="267" t="s">
        <v>1068</v>
      </c>
      <c r="F815" s="266" t="s">
        <v>105</v>
      </c>
      <c r="G815" s="262">
        <v>2</v>
      </c>
      <c r="H815" s="262">
        <v>0</v>
      </c>
      <c r="I815" s="263">
        <v>0</v>
      </c>
      <c r="J815" s="264">
        <f t="shared" ref="J815" si="966">TRUNC(SUM(H815:I815),2)</f>
        <v>0</v>
      </c>
      <c r="K815" s="264">
        <f t="shared" si="959"/>
        <v>0</v>
      </c>
      <c r="L815" s="264">
        <f t="shared" si="960"/>
        <v>0</v>
      </c>
      <c r="M815" s="265">
        <f t="shared" si="961"/>
        <v>0</v>
      </c>
      <c r="N815" s="226"/>
      <c r="O815" s="205"/>
      <c r="P815" s="205"/>
      <c r="S815" s="241"/>
    </row>
    <row r="816" spans="1:19" ht="9.6" customHeight="1" x14ac:dyDescent="0.2">
      <c r="A816" s="1"/>
      <c r="B816" s="199"/>
      <c r="C816" s="198"/>
      <c r="D816" s="269" t="s">
        <v>740</v>
      </c>
      <c r="E816" s="267" t="s">
        <v>1069</v>
      </c>
      <c r="F816" s="266" t="s">
        <v>105</v>
      </c>
      <c r="G816" s="262">
        <v>2</v>
      </c>
      <c r="H816" s="262">
        <v>0</v>
      </c>
      <c r="I816" s="263">
        <v>0</v>
      </c>
      <c r="J816" s="264">
        <f t="shared" ref="J816:J819" si="967">TRUNC(SUM(H816:I816),2)</f>
        <v>0</v>
      </c>
      <c r="K816" s="264">
        <f t="shared" si="959"/>
        <v>0</v>
      </c>
      <c r="L816" s="264">
        <f t="shared" si="960"/>
        <v>0</v>
      </c>
      <c r="M816" s="265">
        <f t="shared" si="961"/>
        <v>0</v>
      </c>
      <c r="N816" s="226"/>
      <c r="O816" s="205"/>
      <c r="P816" s="205"/>
      <c r="S816" s="241"/>
    </row>
    <row r="817" spans="1:19" ht="22.5" x14ac:dyDescent="0.2">
      <c r="A817" s="1"/>
      <c r="B817" s="199"/>
      <c r="C817" s="198"/>
      <c r="D817" s="269" t="s">
        <v>741</v>
      </c>
      <c r="E817" s="267" t="s">
        <v>997</v>
      </c>
      <c r="F817" s="266" t="s">
        <v>103</v>
      </c>
      <c r="G817" s="262">
        <v>7</v>
      </c>
      <c r="H817" s="262">
        <v>0</v>
      </c>
      <c r="I817" s="263">
        <v>0</v>
      </c>
      <c r="J817" s="264">
        <f t="shared" si="967"/>
        <v>0</v>
      </c>
      <c r="K817" s="264">
        <f t="shared" si="959"/>
        <v>0</v>
      </c>
      <c r="L817" s="264">
        <f t="shared" si="960"/>
        <v>0</v>
      </c>
      <c r="M817" s="265">
        <f t="shared" si="961"/>
        <v>0</v>
      </c>
      <c r="N817" s="226"/>
      <c r="O817" s="205"/>
      <c r="P817" s="205"/>
      <c r="S817" s="241"/>
    </row>
    <row r="818" spans="1:19" ht="9.6" customHeight="1" x14ac:dyDescent="0.2">
      <c r="A818" s="1"/>
      <c r="B818" s="199"/>
      <c r="C818" s="198"/>
      <c r="D818" s="269" t="s">
        <v>742</v>
      </c>
      <c r="E818" s="267" t="s">
        <v>998</v>
      </c>
      <c r="F818" s="266" t="s">
        <v>103</v>
      </c>
      <c r="G818" s="262">
        <v>2</v>
      </c>
      <c r="H818" s="262">
        <v>0</v>
      </c>
      <c r="I818" s="263">
        <v>0</v>
      </c>
      <c r="J818" s="264">
        <f t="shared" si="967"/>
        <v>0</v>
      </c>
      <c r="K818" s="264">
        <f t="shared" ref="K818:K821" si="968">TRUNC(G818*H818,2)</f>
        <v>0</v>
      </c>
      <c r="L818" s="264">
        <f t="shared" ref="L818:L821" si="969">TRUNC(G818*I818,2)</f>
        <v>0</v>
      </c>
      <c r="M818" s="265">
        <f t="shared" ref="M818:M821" si="970">TRUNC(SUM(K818,L818),2)</f>
        <v>0</v>
      </c>
      <c r="N818" s="226"/>
      <c r="O818" s="205"/>
      <c r="P818" s="205"/>
      <c r="S818" s="241"/>
    </row>
    <row r="819" spans="1:19" ht="22.5" x14ac:dyDescent="0.2">
      <c r="A819" s="1"/>
      <c r="B819" s="199"/>
      <c r="C819" s="198"/>
      <c r="D819" s="269" t="s">
        <v>1484</v>
      </c>
      <c r="E819" s="267" t="s">
        <v>857</v>
      </c>
      <c r="F819" s="266" t="s">
        <v>103</v>
      </c>
      <c r="G819" s="262">
        <v>12</v>
      </c>
      <c r="H819" s="262">
        <v>0</v>
      </c>
      <c r="I819" s="263">
        <v>0</v>
      </c>
      <c r="J819" s="264">
        <f t="shared" si="967"/>
        <v>0</v>
      </c>
      <c r="K819" s="264">
        <f t="shared" si="968"/>
        <v>0</v>
      </c>
      <c r="L819" s="264">
        <f t="shared" si="969"/>
        <v>0</v>
      </c>
      <c r="M819" s="265">
        <f t="shared" si="970"/>
        <v>0</v>
      </c>
      <c r="N819" s="226"/>
      <c r="O819" s="205"/>
      <c r="P819" s="205"/>
      <c r="S819" s="241"/>
    </row>
    <row r="820" spans="1:19" ht="9.6" customHeight="1" x14ac:dyDescent="0.2">
      <c r="A820" s="1"/>
      <c r="B820" s="199"/>
      <c r="C820" s="198"/>
      <c r="D820" s="269" t="s">
        <v>1485</v>
      </c>
      <c r="E820" s="267" t="s">
        <v>1070</v>
      </c>
      <c r="F820" s="266" t="s">
        <v>103</v>
      </c>
      <c r="G820" s="262">
        <v>6</v>
      </c>
      <c r="H820" s="262">
        <v>0</v>
      </c>
      <c r="I820" s="263">
        <v>0</v>
      </c>
      <c r="J820" s="264">
        <f t="shared" ref="J820" si="971">TRUNC(SUM(H820:I820),2)</f>
        <v>0</v>
      </c>
      <c r="K820" s="264">
        <f t="shared" si="968"/>
        <v>0</v>
      </c>
      <c r="L820" s="264">
        <f t="shared" si="969"/>
        <v>0</v>
      </c>
      <c r="M820" s="265">
        <f t="shared" si="970"/>
        <v>0</v>
      </c>
      <c r="N820" s="226"/>
      <c r="O820" s="205"/>
      <c r="P820" s="205"/>
      <c r="S820" s="241"/>
    </row>
    <row r="821" spans="1:19" ht="9.6" customHeight="1" x14ac:dyDescent="0.2">
      <c r="A821" s="1"/>
      <c r="B821" s="199"/>
      <c r="C821" s="198"/>
      <c r="D821" s="269" t="s">
        <v>1486</v>
      </c>
      <c r="E821" s="267" t="s">
        <v>1071</v>
      </c>
      <c r="F821" s="266" t="s">
        <v>105</v>
      </c>
      <c r="G821" s="262">
        <v>1</v>
      </c>
      <c r="H821" s="262">
        <v>0</v>
      </c>
      <c r="I821" s="263">
        <v>0</v>
      </c>
      <c r="J821" s="264">
        <f t="shared" ref="J821" si="972">TRUNC(SUM(H821:I821),2)</f>
        <v>0</v>
      </c>
      <c r="K821" s="264">
        <f t="shared" si="968"/>
        <v>0</v>
      </c>
      <c r="L821" s="264">
        <f t="shared" si="969"/>
        <v>0</v>
      </c>
      <c r="M821" s="265">
        <f t="shared" si="970"/>
        <v>0</v>
      </c>
      <c r="N821" s="226"/>
      <c r="O821" s="205"/>
      <c r="P821" s="205"/>
      <c r="S821" s="241"/>
    </row>
    <row r="822" spans="1:19" ht="9.6" customHeight="1" x14ac:dyDescent="0.2">
      <c r="A822" s="1"/>
      <c r="B822" s="199"/>
      <c r="C822" s="198"/>
      <c r="D822" s="269" t="s">
        <v>1487</v>
      </c>
      <c r="E822" s="267" t="s">
        <v>536</v>
      </c>
      <c r="F822" s="266" t="s">
        <v>105</v>
      </c>
      <c r="G822" s="262">
        <v>1</v>
      </c>
      <c r="H822" s="262">
        <v>0</v>
      </c>
      <c r="I822" s="263">
        <v>0</v>
      </c>
      <c r="J822" s="264">
        <f t="shared" ref="J822" si="973">TRUNC(SUM(H822:I822),2)</f>
        <v>0</v>
      </c>
      <c r="K822" s="264">
        <f t="shared" si="959"/>
        <v>0</v>
      </c>
      <c r="L822" s="264">
        <f t="shared" si="960"/>
        <v>0</v>
      </c>
      <c r="M822" s="265">
        <f t="shared" si="961"/>
        <v>0</v>
      </c>
      <c r="N822" s="226"/>
      <c r="O822" s="205"/>
      <c r="P822" s="205"/>
      <c r="S822" s="241"/>
    </row>
    <row r="823" spans="1:19" x14ac:dyDescent="0.2">
      <c r="B823" s="252"/>
      <c r="C823" s="252"/>
      <c r="D823" s="260" t="s">
        <v>743</v>
      </c>
      <c r="E823" s="252" t="s">
        <v>537</v>
      </c>
      <c r="F823" s="276"/>
      <c r="G823" s="253"/>
      <c r="H823" s="284"/>
      <c r="I823" s="284"/>
      <c r="J823" s="276"/>
      <c r="K823" s="276"/>
      <c r="L823" s="276"/>
      <c r="M823" s="286">
        <f>SUM(M824)</f>
        <v>0</v>
      </c>
      <c r="N823" s="229"/>
      <c r="S823" s="241"/>
    </row>
    <row r="824" spans="1:19" x14ac:dyDescent="0.2">
      <c r="B824" s="252"/>
      <c r="C824" s="252"/>
      <c r="D824" s="260" t="s">
        <v>744</v>
      </c>
      <c r="E824" s="252" t="s">
        <v>533</v>
      </c>
      <c r="F824" s="276"/>
      <c r="G824" s="253"/>
      <c r="H824" s="284"/>
      <c r="I824" s="284"/>
      <c r="J824" s="276"/>
      <c r="K824" s="276"/>
      <c r="L824" s="276"/>
      <c r="M824" s="286">
        <f>TRUNC(SUM(M825:M830),2)</f>
        <v>0</v>
      </c>
      <c r="N824" s="229"/>
      <c r="S824" s="241"/>
    </row>
    <row r="825" spans="1:19" ht="22.5" x14ac:dyDescent="0.2">
      <c r="A825" s="1"/>
      <c r="B825" s="199"/>
      <c r="C825" s="198"/>
      <c r="D825" s="269" t="s">
        <v>745</v>
      </c>
      <c r="E825" s="267" t="s">
        <v>999</v>
      </c>
      <c r="F825" s="266" t="s">
        <v>105</v>
      </c>
      <c r="G825" s="262">
        <v>1</v>
      </c>
      <c r="H825" s="262">
        <v>0</v>
      </c>
      <c r="I825" s="263">
        <v>0</v>
      </c>
      <c r="J825" s="264">
        <f t="shared" ref="J825:J830" si="974">TRUNC(SUM(H825:I825),2)</f>
        <v>0</v>
      </c>
      <c r="K825" s="264">
        <f t="shared" ref="K825:K830" si="975">TRUNC(G825*H825,2)</f>
        <v>0</v>
      </c>
      <c r="L825" s="264">
        <f t="shared" ref="L825:L830" si="976">TRUNC(G825*I825,2)</f>
        <v>0</v>
      </c>
      <c r="M825" s="265">
        <f t="shared" ref="M825:M830" si="977">TRUNC(SUM(K825,L825),2)</f>
        <v>0</v>
      </c>
      <c r="N825" s="226"/>
      <c r="O825" s="205"/>
      <c r="P825" s="205"/>
      <c r="S825" s="241"/>
    </row>
    <row r="826" spans="1:19" ht="22.5" x14ac:dyDescent="0.2">
      <c r="A826" s="1"/>
      <c r="B826" s="199"/>
      <c r="C826" s="198"/>
      <c r="D826" s="269" t="s">
        <v>746</v>
      </c>
      <c r="E826" s="267" t="s">
        <v>1000</v>
      </c>
      <c r="F826" s="266" t="s">
        <v>105</v>
      </c>
      <c r="G826" s="262">
        <v>1</v>
      </c>
      <c r="H826" s="262">
        <v>0</v>
      </c>
      <c r="I826" s="263">
        <v>0</v>
      </c>
      <c r="J826" s="264">
        <f t="shared" si="974"/>
        <v>0</v>
      </c>
      <c r="K826" s="264">
        <f t="shared" si="975"/>
        <v>0</v>
      </c>
      <c r="L826" s="264">
        <f t="shared" si="976"/>
        <v>0</v>
      </c>
      <c r="M826" s="265">
        <f t="shared" si="977"/>
        <v>0</v>
      </c>
      <c r="N826" s="226"/>
      <c r="O826" s="205"/>
      <c r="P826" s="205"/>
      <c r="S826" s="241"/>
    </row>
    <row r="827" spans="1:19" ht="22.5" x14ac:dyDescent="0.2">
      <c r="A827" s="1"/>
      <c r="B827" s="199"/>
      <c r="C827" s="198"/>
      <c r="D827" s="269" t="s">
        <v>747</v>
      </c>
      <c r="E827" s="267" t="s">
        <v>1001</v>
      </c>
      <c r="F827" s="266" t="s">
        <v>105</v>
      </c>
      <c r="G827" s="262">
        <v>2</v>
      </c>
      <c r="H827" s="262">
        <v>0</v>
      </c>
      <c r="I827" s="263">
        <v>0</v>
      </c>
      <c r="J827" s="264">
        <f t="shared" si="974"/>
        <v>0</v>
      </c>
      <c r="K827" s="264">
        <f t="shared" si="975"/>
        <v>0</v>
      </c>
      <c r="L827" s="264">
        <f t="shared" si="976"/>
        <v>0</v>
      </c>
      <c r="M827" s="265">
        <f t="shared" si="977"/>
        <v>0</v>
      </c>
      <c r="N827" s="226"/>
      <c r="O827" s="205"/>
      <c r="P827" s="205"/>
      <c r="S827" s="241"/>
    </row>
    <row r="828" spans="1:19" ht="22.5" x14ac:dyDescent="0.2">
      <c r="A828" s="1"/>
      <c r="B828" s="199"/>
      <c r="C828" s="198"/>
      <c r="D828" s="269" t="s">
        <v>748</v>
      </c>
      <c r="E828" s="267" t="s">
        <v>1072</v>
      </c>
      <c r="F828" s="266" t="s">
        <v>105</v>
      </c>
      <c r="G828" s="262">
        <v>1</v>
      </c>
      <c r="H828" s="262">
        <v>0</v>
      </c>
      <c r="I828" s="263">
        <v>0</v>
      </c>
      <c r="J828" s="264">
        <f t="shared" si="974"/>
        <v>0</v>
      </c>
      <c r="K828" s="264">
        <f t="shared" si="975"/>
        <v>0</v>
      </c>
      <c r="L828" s="264">
        <f t="shared" si="976"/>
        <v>0</v>
      </c>
      <c r="M828" s="265">
        <f t="shared" si="977"/>
        <v>0</v>
      </c>
      <c r="N828" s="226"/>
      <c r="O828" s="205"/>
      <c r="P828" s="205"/>
      <c r="S828" s="241"/>
    </row>
    <row r="829" spans="1:19" ht="22.5" x14ac:dyDescent="0.2">
      <c r="A829" s="1"/>
      <c r="B829" s="199"/>
      <c r="C829" s="198"/>
      <c r="D829" s="269" t="s">
        <v>749</v>
      </c>
      <c r="E829" s="267" t="s">
        <v>1003</v>
      </c>
      <c r="F829" s="266" t="s">
        <v>103</v>
      </c>
      <c r="G829" s="262">
        <v>6.1</v>
      </c>
      <c r="H829" s="262">
        <v>0</v>
      </c>
      <c r="I829" s="263">
        <v>0</v>
      </c>
      <c r="J829" s="264">
        <f t="shared" si="974"/>
        <v>0</v>
      </c>
      <c r="K829" s="264">
        <f t="shared" si="975"/>
        <v>0</v>
      </c>
      <c r="L829" s="264">
        <f t="shared" si="976"/>
        <v>0</v>
      </c>
      <c r="M829" s="265">
        <f t="shared" si="977"/>
        <v>0</v>
      </c>
      <c r="N829" s="226"/>
      <c r="O829" s="205"/>
      <c r="P829" s="205"/>
      <c r="S829" s="241"/>
    </row>
    <row r="830" spans="1:19" ht="22.5" x14ac:dyDescent="0.2">
      <c r="A830" s="1"/>
      <c r="B830" s="199"/>
      <c r="C830" s="198"/>
      <c r="D830" s="269" t="s">
        <v>750</v>
      </c>
      <c r="E830" s="267" t="s">
        <v>1073</v>
      </c>
      <c r="F830" s="266" t="s">
        <v>105</v>
      </c>
      <c r="G830" s="262">
        <v>1</v>
      </c>
      <c r="H830" s="262">
        <v>0</v>
      </c>
      <c r="I830" s="263">
        <v>0</v>
      </c>
      <c r="J830" s="264">
        <f t="shared" si="974"/>
        <v>0</v>
      </c>
      <c r="K830" s="264">
        <f t="shared" si="975"/>
        <v>0</v>
      </c>
      <c r="L830" s="264">
        <f t="shared" si="976"/>
        <v>0</v>
      </c>
      <c r="M830" s="265">
        <f t="shared" si="977"/>
        <v>0</v>
      </c>
      <c r="N830" s="226"/>
      <c r="O830" s="205"/>
      <c r="P830" s="205"/>
      <c r="S830" s="241"/>
    </row>
    <row r="831" spans="1:19" x14ac:dyDescent="0.2">
      <c r="B831" s="255"/>
      <c r="C831" s="12"/>
      <c r="D831" s="261"/>
      <c r="E831" s="256" t="s">
        <v>26</v>
      </c>
      <c r="F831" s="277" t="s">
        <v>22</v>
      </c>
      <c r="G831" s="181"/>
      <c r="H831" s="287"/>
      <c r="I831" s="288"/>
      <c r="J831" s="289"/>
      <c r="K831" s="290">
        <f>SUM(K776:K830)</f>
        <v>0</v>
      </c>
      <c r="L831" s="290">
        <f>SUM(L776:L830)</f>
        <v>0</v>
      </c>
      <c r="M831" s="291"/>
      <c r="N831" s="226"/>
    </row>
    <row r="832" spans="1:19" x14ac:dyDescent="0.2">
      <c r="B832" s="7"/>
      <c r="C832" s="6"/>
      <c r="D832" s="240"/>
      <c r="E832" s="6" t="s">
        <v>22</v>
      </c>
      <c r="F832" s="278" t="s">
        <v>22</v>
      </c>
      <c r="G832" s="8"/>
      <c r="H832" s="292"/>
      <c r="I832" s="293"/>
      <c r="J832" s="294"/>
      <c r="K832" s="294"/>
      <c r="L832" s="295">
        <f>SUM(K831:L831)</f>
        <v>0</v>
      </c>
      <c r="M832" s="296"/>
      <c r="N832" s="226"/>
    </row>
    <row r="833" spans="1:19" x14ac:dyDescent="0.2">
      <c r="B833" s="252"/>
      <c r="C833" s="252"/>
      <c r="D833" s="259" t="s">
        <v>751</v>
      </c>
      <c r="E833" s="252" t="s">
        <v>33</v>
      </c>
      <c r="F833" s="276"/>
      <c r="G833" s="253"/>
      <c r="H833" s="284"/>
      <c r="I833" s="284"/>
      <c r="J833" s="276"/>
      <c r="K833" s="276"/>
      <c r="L833" s="276"/>
      <c r="M833" s="286">
        <f>SUM(M834,M836,M842,M844,M852,M855,M863,M870)</f>
        <v>0</v>
      </c>
      <c r="N833" s="229"/>
    </row>
    <row r="834" spans="1:19" x14ac:dyDescent="0.2">
      <c r="B834" s="252"/>
      <c r="C834" s="252"/>
      <c r="D834" s="260" t="s">
        <v>752</v>
      </c>
      <c r="E834" s="252" t="s">
        <v>538</v>
      </c>
      <c r="F834" s="276"/>
      <c r="G834" s="253"/>
      <c r="H834" s="284"/>
      <c r="I834" s="284"/>
      <c r="J834" s="276"/>
      <c r="K834" s="276"/>
      <c r="L834" s="276"/>
      <c r="M834" s="286">
        <f>TRUNC(SUM(M835:M835),2)</f>
        <v>0</v>
      </c>
      <c r="N834" s="229"/>
      <c r="S834" s="241"/>
    </row>
    <row r="835" spans="1:19" ht="78.75" x14ac:dyDescent="0.2">
      <c r="A835" s="1"/>
      <c r="B835" s="199"/>
      <c r="C835" s="198"/>
      <c r="D835" s="269" t="s">
        <v>1488</v>
      </c>
      <c r="E835" s="267" t="s">
        <v>753</v>
      </c>
      <c r="F835" s="266" t="s">
        <v>105</v>
      </c>
      <c r="G835" s="262">
        <v>1</v>
      </c>
      <c r="H835" s="262">
        <v>0</v>
      </c>
      <c r="I835" s="263">
        <v>0</v>
      </c>
      <c r="J835" s="264">
        <f t="shared" ref="J835" si="978">TRUNC(SUM(H835:I835),2)</f>
        <v>0</v>
      </c>
      <c r="K835" s="264">
        <f t="shared" ref="K835" si="979">TRUNC(G835*H835,2)</f>
        <v>0</v>
      </c>
      <c r="L835" s="264">
        <f t="shared" ref="L835" si="980">TRUNC(G835*I835,2)</f>
        <v>0</v>
      </c>
      <c r="M835" s="265">
        <f t="shared" ref="M835" si="981">TRUNC(SUM(K835,L835),2)</f>
        <v>0</v>
      </c>
      <c r="N835" s="226"/>
      <c r="O835" s="205"/>
      <c r="P835" s="205"/>
      <c r="S835" s="241"/>
    </row>
    <row r="836" spans="1:19" x14ac:dyDescent="0.2">
      <c r="B836" s="252"/>
      <c r="C836" s="252"/>
      <c r="D836" s="260" t="s">
        <v>754</v>
      </c>
      <c r="E836" s="252" t="s">
        <v>540</v>
      </c>
      <c r="F836" s="276"/>
      <c r="G836" s="253"/>
      <c r="H836" s="284"/>
      <c r="I836" s="284"/>
      <c r="J836" s="276"/>
      <c r="K836" s="276"/>
      <c r="L836" s="276"/>
      <c r="M836" s="286">
        <f>TRUNC(SUM(M837:M841),2)</f>
        <v>0</v>
      </c>
      <c r="N836" s="229"/>
      <c r="S836" s="241"/>
    </row>
    <row r="837" spans="1:19" ht="9.6" customHeight="1" x14ac:dyDescent="0.2">
      <c r="A837" s="1"/>
      <c r="B837" s="199"/>
      <c r="C837" s="198"/>
      <c r="D837" s="269" t="s">
        <v>755</v>
      </c>
      <c r="E837" s="267" t="s">
        <v>1006</v>
      </c>
      <c r="F837" s="266" t="s">
        <v>105</v>
      </c>
      <c r="G837" s="262">
        <v>7</v>
      </c>
      <c r="H837" s="262">
        <v>0</v>
      </c>
      <c r="I837" s="263">
        <v>0</v>
      </c>
      <c r="J837" s="264">
        <f t="shared" ref="J837:J838" si="982">TRUNC(SUM(H837:I837),2)</f>
        <v>0</v>
      </c>
      <c r="K837" s="264">
        <f t="shared" ref="K837:K841" si="983">TRUNC(G837*H837,2)</f>
        <v>0</v>
      </c>
      <c r="L837" s="264">
        <f t="shared" ref="L837:L841" si="984">TRUNC(G837*I837,2)</f>
        <v>0</v>
      </c>
      <c r="M837" s="265">
        <f t="shared" ref="M837:M841" si="985">TRUNC(SUM(K837,L837),2)</f>
        <v>0</v>
      </c>
      <c r="N837" s="226"/>
      <c r="O837" s="205"/>
      <c r="P837" s="205"/>
      <c r="S837" s="241"/>
    </row>
    <row r="838" spans="1:19" x14ac:dyDescent="0.2">
      <c r="A838" s="1"/>
      <c r="B838" s="199"/>
      <c r="C838" s="198"/>
      <c r="D838" s="269" t="s">
        <v>756</v>
      </c>
      <c r="E838" s="267" t="s">
        <v>1074</v>
      </c>
      <c r="F838" s="266" t="s">
        <v>105</v>
      </c>
      <c r="G838" s="262">
        <v>2</v>
      </c>
      <c r="H838" s="262">
        <v>0</v>
      </c>
      <c r="I838" s="263">
        <v>0</v>
      </c>
      <c r="J838" s="264">
        <f t="shared" si="982"/>
        <v>0</v>
      </c>
      <c r="K838" s="264">
        <f t="shared" si="983"/>
        <v>0</v>
      </c>
      <c r="L838" s="264">
        <f t="shared" si="984"/>
        <v>0</v>
      </c>
      <c r="M838" s="265">
        <f t="shared" si="985"/>
        <v>0</v>
      </c>
      <c r="N838" s="226"/>
      <c r="O838" s="205"/>
      <c r="P838" s="205"/>
      <c r="S838" s="241"/>
    </row>
    <row r="839" spans="1:19" ht="9.6" customHeight="1" x14ac:dyDescent="0.2">
      <c r="A839" s="1"/>
      <c r="B839" s="199"/>
      <c r="C839" s="198"/>
      <c r="D839" s="269" t="s">
        <v>757</v>
      </c>
      <c r="E839" s="267" t="s">
        <v>758</v>
      </c>
      <c r="F839" s="266" t="s">
        <v>105</v>
      </c>
      <c r="G839" s="262">
        <v>1</v>
      </c>
      <c r="H839" s="262">
        <v>0</v>
      </c>
      <c r="I839" s="263">
        <v>0</v>
      </c>
      <c r="J839" s="264">
        <f t="shared" ref="J839:J841" si="986">TRUNC(SUM(H839:I839),2)</f>
        <v>0</v>
      </c>
      <c r="K839" s="264">
        <f t="shared" si="983"/>
        <v>0</v>
      </c>
      <c r="L839" s="264">
        <f t="shared" si="984"/>
        <v>0</v>
      </c>
      <c r="M839" s="265">
        <f t="shared" si="985"/>
        <v>0</v>
      </c>
      <c r="N839" s="226"/>
      <c r="O839" s="205"/>
      <c r="P839" s="205"/>
      <c r="S839" s="241"/>
    </row>
    <row r="840" spans="1:19" x14ac:dyDescent="0.2">
      <c r="A840" s="1"/>
      <c r="B840" s="199"/>
      <c r="C840" s="198"/>
      <c r="D840" s="269" t="s">
        <v>759</v>
      </c>
      <c r="E840" s="267" t="s">
        <v>1075</v>
      </c>
      <c r="F840" s="266" t="s">
        <v>105</v>
      </c>
      <c r="G840" s="262">
        <v>1</v>
      </c>
      <c r="H840" s="262">
        <v>0</v>
      </c>
      <c r="I840" s="263">
        <v>0</v>
      </c>
      <c r="J840" s="264">
        <f t="shared" si="986"/>
        <v>0</v>
      </c>
      <c r="K840" s="264">
        <f t="shared" si="983"/>
        <v>0</v>
      </c>
      <c r="L840" s="264">
        <f t="shared" si="984"/>
        <v>0</v>
      </c>
      <c r="M840" s="265">
        <f t="shared" si="985"/>
        <v>0</v>
      </c>
      <c r="N840" s="226"/>
      <c r="O840" s="205"/>
      <c r="P840" s="205"/>
      <c r="S840" s="241"/>
    </row>
    <row r="841" spans="1:19" ht="9.6" customHeight="1" x14ac:dyDescent="0.2">
      <c r="A841" s="1"/>
      <c r="B841" s="199"/>
      <c r="C841" s="198"/>
      <c r="D841" s="269" t="s">
        <v>760</v>
      </c>
      <c r="E841" s="267" t="s">
        <v>1007</v>
      </c>
      <c r="F841" s="266" t="s">
        <v>105</v>
      </c>
      <c r="G841" s="262">
        <v>1</v>
      </c>
      <c r="H841" s="262">
        <v>0</v>
      </c>
      <c r="I841" s="263">
        <v>0</v>
      </c>
      <c r="J841" s="264">
        <f t="shared" si="986"/>
        <v>0</v>
      </c>
      <c r="K841" s="264">
        <f t="shared" si="983"/>
        <v>0</v>
      </c>
      <c r="L841" s="264">
        <f t="shared" si="984"/>
        <v>0</v>
      </c>
      <c r="M841" s="265">
        <f t="shared" si="985"/>
        <v>0</v>
      </c>
      <c r="N841" s="226"/>
      <c r="O841" s="205"/>
      <c r="P841" s="205"/>
      <c r="S841" s="241"/>
    </row>
    <row r="842" spans="1:19" x14ac:dyDescent="0.2">
      <c r="B842" s="252"/>
      <c r="C842" s="252"/>
      <c r="D842" s="260" t="s">
        <v>761</v>
      </c>
      <c r="E842" s="252" t="s">
        <v>541</v>
      </c>
      <c r="F842" s="276"/>
      <c r="G842" s="253"/>
      <c r="H842" s="284"/>
      <c r="I842" s="284"/>
      <c r="J842" s="276"/>
      <c r="K842" s="276"/>
      <c r="L842" s="276"/>
      <c r="M842" s="286">
        <f>TRUNC(SUM(M843:M843),2)</f>
        <v>0</v>
      </c>
      <c r="N842" s="229"/>
      <c r="S842" s="241"/>
    </row>
    <row r="843" spans="1:19" ht="22.5" x14ac:dyDescent="0.2">
      <c r="A843" s="1"/>
      <c r="B843" s="199"/>
      <c r="C843" s="198"/>
      <c r="D843" s="269" t="s">
        <v>762</v>
      </c>
      <c r="E843" s="267" t="s">
        <v>763</v>
      </c>
      <c r="F843" s="266" t="s">
        <v>105</v>
      </c>
      <c r="G843" s="262">
        <v>1</v>
      </c>
      <c r="H843" s="262">
        <v>0</v>
      </c>
      <c r="I843" s="263">
        <v>0</v>
      </c>
      <c r="J843" s="264">
        <f t="shared" ref="J843" si="987">TRUNC(SUM(H843:I843),2)</f>
        <v>0</v>
      </c>
      <c r="K843" s="264">
        <f t="shared" ref="K843" si="988">TRUNC(G843*H843,2)</f>
        <v>0</v>
      </c>
      <c r="L843" s="264">
        <f t="shared" ref="L843" si="989">TRUNC(G843*I843,2)</f>
        <v>0</v>
      </c>
      <c r="M843" s="265">
        <f t="shared" ref="M843" si="990">TRUNC(SUM(K843,L843),2)</f>
        <v>0</v>
      </c>
      <c r="N843" s="226"/>
      <c r="O843" s="205"/>
      <c r="P843" s="205"/>
      <c r="S843" s="241"/>
    </row>
    <row r="844" spans="1:19" x14ac:dyDescent="0.2">
      <c r="B844" s="252"/>
      <c r="C844" s="252"/>
      <c r="D844" s="260" t="s">
        <v>764</v>
      </c>
      <c r="E844" s="252" t="s">
        <v>543</v>
      </c>
      <c r="F844" s="276"/>
      <c r="G844" s="253"/>
      <c r="H844" s="284"/>
      <c r="I844" s="284"/>
      <c r="J844" s="276"/>
      <c r="K844" s="276"/>
      <c r="L844" s="276"/>
      <c r="M844" s="286">
        <f>TRUNC(SUM(M845:M851),2)</f>
        <v>0</v>
      </c>
      <c r="N844" s="229"/>
      <c r="S844" s="241"/>
    </row>
    <row r="845" spans="1:19" ht="22.5" x14ac:dyDescent="0.2">
      <c r="A845" s="1"/>
      <c r="B845" s="199"/>
      <c r="C845" s="198"/>
      <c r="D845" s="269" t="s">
        <v>765</v>
      </c>
      <c r="E845" s="267" t="s">
        <v>874</v>
      </c>
      <c r="F845" s="266" t="s">
        <v>103</v>
      </c>
      <c r="G845" s="262">
        <v>106</v>
      </c>
      <c r="H845" s="262">
        <v>0</v>
      </c>
      <c r="I845" s="263">
        <v>0</v>
      </c>
      <c r="J845" s="264">
        <f t="shared" ref="J845" si="991">TRUNC(SUM(H845:I845),2)</f>
        <v>0</v>
      </c>
      <c r="K845" s="264">
        <f t="shared" ref="K845:K849" si="992">TRUNC(G845*H845,2)</f>
        <v>0</v>
      </c>
      <c r="L845" s="264">
        <f t="shared" ref="L845:L849" si="993">TRUNC(G845*I845,2)</f>
        <v>0</v>
      </c>
      <c r="M845" s="265">
        <f t="shared" ref="M845:M849" si="994">TRUNC(SUM(K845,L845),2)</f>
        <v>0</v>
      </c>
      <c r="N845" s="226"/>
      <c r="S845" s="241"/>
    </row>
    <row r="846" spans="1:19" ht="22.5" x14ac:dyDescent="0.2">
      <c r="A846" s="1"/>
      <c r="B846" s="199"/>
      <c r="C846" s="198"/>
      <c r="D846" s="269" t="s">
        <v>766</v>
      </c>
      <c r="E846" s="267" t="s">
        <v>1016</v>
      </c>
      <c r="F846" s="266" t="s">
        <v>103</v>
      </c>
      <c r="G846" s="262">
        <v>34</v>
      </c>
      <c r="H846" s="262">
        <v>0</v>
      </c>
      <c r="I846" s="263">
        <v>0</v>
      </c>
      <c r="J846" s="264">
        <f t="shared" ref="J846:J847" si="995">TRUNC(SUM(H846:I846),2)</f>
        <v>0</v>
      </c>
      <c r="K846" s="264">
        <f t="shared" si="992"/>
        <v>0</v>
      </c>
      <c r="L846" s="264">
        <f t="shared" si="993"/>
        <v>0</v>
      </c>
      <c r="M846" s="265">
        <f t="shared" si="994"/>
        <v>0</v>
      </c>
      <c r="N846" s="226"/>
      <c r="S846" s="241"/>
    </row>
    <row r="847" spans="1:19" ht="22.5" x14ac:dyDescent="0.2">
      <c r="A847" s="1"/>
      <c r="B847" s="199"/>
      <c r="C847" s="198"/>
      <c r="D847" s="269" t="s">
        <v>767</v>
      </c>
      <c r="E847" s="267" t="s">
        <v>878</v>
      </c>
      <c r="F847" s="266" t="s">
        <v>105</v>
      </c>
      <c r="G847" s="262">
        <v>34</v>
      </c>
      <c r="H847" s="262">
        <v>0</v>
      </c>
      <c r="I847" s="263">
        <v>0</v>
      </c>
      <c r="J847" s="264">
        <f t="shared" si="995"/>
        <v>0</v>
      </c>
      <c r="K847" s="264">
        <f t="shared" si="992"/>
        <v>0</v>
      </c>
      <c r="L847" s="264">
        <f t="shared" si="993"/>
        <v>0</v>
      </c>
      <c r="M847" s="265">
        <f t="shared" si="994"/>
        <v>0</v>
      </c>
      <c r="N847" s="226"/>
      <c r="S847" s="241"/>
    </row>
    <row r="848" spans="1:19" ht="22.5" x14ac:dyDescent="0.2">
      <c r="A848" s="1"/>
      <c r="B848" s="199"/>
      <c r="C848" s="198"/>
      <c r="D848" s="269" t="s">
        <v>768</v>
      </c>
      <c r="E848" s="267" t="s">
        <v>544</v>
      </c>
      <c r="F848" s="266" t="s">
        <v>105</v>
      </c>
      <c r="G848" s="262">
        <v>25</v>
      </c>
      <c r="H848" s="262">
        <v>0</v>
      </c>
      <c r="I848" s="263">
        <v>0</v>
      </c>
      <c r="J848" s="264">
        <f t="shared" ref="J848:J849" si="996">TRUNC(SUM(H848:I848),2)</f>
        <v>0</v>
      </c>
      <c r="K848" s="264">
        <f t="shared" si="992"/>
        <v>0</v>
      </c>
      <c r="L848" s="264">
        <f t="shared" si="993"/>
        <v>0</v>
      </c>
      <c r="M848" s="265">
        <f t="shared" si="994"/>
        <v>0</v>
      </c>
      <c r="N848" s="226"/>
      <c r="S848" s="241"/>
    </row>
    <row r="849" spans="1:19" ht="22.5" x14ac:dyDescent="0.2">
      <c r="A849" s="1"/>
      <c r="B849" s="199"/>
      <c r="C849" s="198"/>
      <c r="D849" s="269" t="s">
        <v>769</v>
      </c>
      <c r="E849" s="267" t="s">
        <v>545</v>
      </c>
      <c r="F849" s="266" t="s">
        <v>105</v>
      </c>
      <c r="G849" s="262">
        <v>5</v>
      </c>
      <c r="H849" s="262">
        <v>0</v>
      </c>
      <c r="I849" s="263">
        <v>0</v>
      </c>
      <c r="J849" s="264">
        <f t="shared" si="996"/>
        <v>0</v>
      </c>
      <c r="K849" s="264">
        <f t="shared" si="992"/>
        <v>0</v>
      </c>
      <c r="L849" s="264">
        <f t="shared" si="993"/>
        <v>0</v>
      </c>
      <c r="M849" s="265">
        <f t="shared" si="994"/>
        <v>0</v>
      </c>
      <c r="N849" s="226"/>
      <c r="S849" s="241"/>
    </row>
    <row r="850" spans="1:19" ht="22.5" x14ac:dyDescent="0.2">
      <c r="A850" s="1"/>
      <c r="B850" s="199"/>
      <c r="C850" s="198"/>
      <c r="D850" s="269" t="s">
        <v>1489</v>
      </c>
      <c r="E850" s="267" t="s">
        <v>455</v>
      </c>
      <c r="F850" s="266" t="s">
        <v>103</v>
      </c>
      <c r="G850" s="262">
        <v>35</v>
      </c>
      <c r="H850" s="262">
        <v>0</v>
      </c>
      <c r="I850" s="263">
        <v>0</v>
      </c>
      <c r="J850" s="264">
        <f t="shared" ref="J850:J851" si="997">TRUNC(SUM(H850:I850),2)</f>
        <v>0</v>
      </c>
      <c r="K850" s="264">
        <f t="shared" ref="K850:K851" si="998">TRUNC(G850*H850,2)</f>
        <v>0</v>
      </c>
      <c r="L850" s="264">
        <f t="shared" ref="L850:L851" si="999">TRUNC(G850*I850,2)</f>
        <v>0</v>
      </c>
      <c r="M850" s="265">
        <f t="shared" ref="M850:M851" si="1000">TRUNC(SUM(K850,L850),2)</f>
        <v>0</v>
      </c>
      <c r="N850" s="226"/>
      <c r="S850" s="241"/>
    </row>
    <row r="851" spans="1:19" ht="22.5" x14ac:dyDescent="0.2">
      <c r="A851" s="1"/>
      <c r="B851" s="199"/>
      <c r="C851" s="198"/>
      <c r="D851" s="269" t="s">
        <v>1490</v>
      </c>
      <c r="E851" s="267" t="s">
        <v>770</v>
      </c>
      <c r="F851" s="266" t="s">
        <v>103</v>
      </c>
      <c r="G851" s="262">
        <v>35</v>
      </c>
      <c r="H851" s="262">
        <v>0</v>
      </c>
      <c r="I851" s="263">
        <v>0</v>
      </c>
      <c r="J851" s="264">
        <f t="shared" si="997"/>
        <v>0</v>
      </c>
      <c r="K851" s="264">
        <f t="shared" si="998"/>
        <v>0</v>
      </c>
      <c r="L851" s="264">
        <f t="shared" si="999"/>
        <v>0</v>
      </c>
      <c r="M851" s="265">
        <f t="shared" si="1000"/>
        <v>0</v>
      </c>
      <c r="N851" s="226"/>
      <c r="S851" s="241"/>
    </row>
    <row r="852" spans="1:19" x14ac:dyDescent="0.2">
      <c r="B852" s="252"/>
      <c r="C852" s="252"/>
      <c r="D852" s="260" t="s">
        <v>771</v>
      </c>
      <c r="E852" s="252" t="s">
        <v>34</v>
      </c>
      <c r="F852" s="276"/>
      <c r="G852" s="253"/>
      <c r="H852" s="284"/>
      <c r="I852" s="284"/>
      <c r="J852" s="276"/>
      <c r="K852" s="276"/>
      <c r="L852" s="276"/>
      <c r="M852" s="286">
        <f>TRUNC(SUM(M853:M854),2)</f>
        <v>0</v>
      </c>
      <c r="N852" s="229"/>
      <c r="S852" s="241"/>
    </row>
    <row r="853" spans="1:19" ht="22.5" x14ac:dyDescent="0.2">
      <c r="A853" s="1"/>
      <c r="B853" s="199"/>
      <c r="C853" s="198"/>
      <c r="D853" s="269" t="s">
        <v>772</v>
      </c>
      <c r="E853" s="267" t="s">
        <v>944</v>
      </c>
      <c r="F853" s="266" t="s">
        <v>103</v>
      </c>
      <c r="G853" s="262">
        <v>763.2</v>
      </c>
      <c r="H853" s="262">
        <v>0</v>
      </c>
      <c r="I853" s="263">
        <v>0</v>
      </c>
      <c r="J853" s="264">
        <f t="shared" ref="J853:J854" si="1001">TRUNC(SUM(H853:I853),2)</f>
        <v>0</v>
      </c>
      <c r="K853" s="264">
        <f t="shared" ref="K853:K854" si="1002">TRUNC(G853*H853,2)</f>
        <v>0</v>
      </c>
      <c r="L853" s="264">
        <f t="shared" ref="L853:L854" si="1003">TRUNC(G853*I853,2)</f>
        <v>0</v>
      </c>
      <c r="M853" s="265">
        <f t="shared" ref="M853:M854" si="1004">TRUNC(SUM(K853,L853),2)</f>
        <v>0</v>
      </c>
      <c r="N853" s="226"/>
      <c r="S853" s="241"/>
    </row>
    <row r="854" spans="1:19" ht="22.5" x14ac:dyDescent="0.2">
      <c r="A854" s="1"/>
      <c r="B854" s="199"/>
      <c r="C854" s="198"/>
      <c r="D854" s="269" t="s">
        <v>773</v>
      </c>
      <c r="E854" s="267" t="s">
        <v>1076</v>
      </c>
      <c r="F854" s="266" t="s">
        <v>103</v>
      </c>
      <c r="G854" s="262">
        <v>36</v>
      </c>
      <c r="H854" s="262">
        <v>0</v>
      </c>
      <c r="I854" s="263">
        <v>0</v>
      </c>
      <c r="J854" s="264">
        <f t="shared" si="1001"/>
        <v>0</v>
      </c>
      <c r="K854" s="264">
        <f t="shared" si="1002"/>
        <v>0</v>
      </c>
      <c r="L854" s="264">
        <f t="shared" si="1003"/>
        <v>0</v>
      </c>
      <c r="M854" s="265">
        <f t="shared" si="1004"/>
        <v>0</v>
      </c>
      <c r="N854" s="226"/>
      <c r="S854" s="241"/>
    </row>
    <row r="855" spans="1:19" x14ac:dyDescent="0.2">
      <c r="B855" s="252"/>
      <c r="C855" s="252"/>
      <c r="D855" s="260" t="s">
        <v>774</v>
      </c>
      <c r="E855" s="252" t="s">
        <v>129</v>
      </c>
      <c r="F855" s="276"/>
      <c r="G855" s="253"/>
      <c r="H855" s="284"/>
      <c r="I855" s="284"/>
      <c r="J855" s="276"/>
      <c r="K855" s="276"/>
      <c r="L855" s="276"/>
      <c r="M855" s="286">
        <f>TRUNC(SUM(M856:M862),2)</f>
        <v>0</v>
      </c>
      <c r="N855" s="229"/>
      <c r="S855" s="241"/>
    </row>
    <row r="856" spans="1:19" ht="22.5" x14ac:dyDescent="0.2">
      <c r="A856" s="1"/>
      <c r="B856" s="199"/>
      <c r="C856" s="198"/>
      <c r="D856" s="269" t="s">
        <v>772</v>
      </c>
      <c r="E856" s="267" t="s">
        <v>879</v>
      </c>
      <c r="F856" s="266" t="s">
        <v>105</v>
      </c>
      <c r="G856" s="262">
        <v>2</v>
      </c>
      <c r="H856" s="262">
        <v>0</v>
      </c>
      <c r="I856" s="263">
        <v>0</v>
      </c>
      <c r="J856" s="264">
        <f t="shared" ref="J856:J857" si="1005">TRUNC(SUM(H856:I856),2)</f>
        <v>0</v>
      </c>
      <c r="K856" s="264">
        <f t="shared" ref="K856:K861" si="1006">TRUNC(G856*H856,2)</f>
        <v>0</v>
      </c>
      <c r="L856" s="264">
        <f t="shared" ref="L856:L861" si="1007">TRUNC(G856*I856,2)</f>
        <v>0</v>
      </c>
      <c r="M856" s="265">
        <f t="shared" ref="M856:M861" si="1008">TRUNC(SUM(K856,L856),2)</f>
        <v>0</v>
      </c>
      <c r="N856" s="226"/>
      <c r="S856" s="241"/>
    </row>
    <row r="857" spans="1:19" ht="22.5" x14ac:dyDescent="0.2">
      <c r="A857" s="1"/>
      <c r="B857" s="199"/>
      <c r="C857" s="198"/>
      <c r="D857" s="269" t="s">
        <v>773</v>
      </c>
      <c r="E857" s="267" t="s">
        <v>1077</v>
      </c>
      <c r="F857" s="266" t="s">
        <v>105</v>
      </c>
      <c r="G857" s="262">
        <v>1</v>
      </c>
      <c r="H857" s="262">
        <v>0</v>
      </c>
      <c r="I857" s="263">
        <v>0</v>
      </c>
      <c r="J857" s="264">
        <f t="shared" si="1005"/>
        <v>0</v>
      </c>
      <c r="K857" s="264">
        <f t="shared" si="1006"/>
        <v>0</v>
      </c>
      <c r="L857" s="264">
        <f t="shared" si="1007"/>
        <v>0</v>
      </c>
      <c r="M857" s="265">
        <f t="shared" si="1008"/>
        <v>0</v>
      </c>
      <c r="N857" s="226"/>
      <c r="S857" s="241"/>
    </row>
    <row r="858" spans="1:19" ht="22.5" x14ac:dyDescent="0.2">
      <c r="A858" s="1"/>
      <c r="B858" s="199"/>
      <c r="C858" s="198"/>
      <c r="D858" s="269" t="s">
        <v>1491</v>
      </c>
      <c r="E858" s="267" t="s">
        <v>1078</v>
      </c>
      <c r="F858" s="266" t="s">
        <v>105</v>
      </c>
      <c r="G858" s="262">
        <v>1</v>
      </c>
      <c r="H858" s="262">
        <v>0</v>
      </c>
      <c r="I858" s="263">
        <v>0</v>
      </c>
      <c r="J858" s="264">
        <f t="shared" ref="J858:J861" si="1009">TRUNC(SUM(H858:I858),2)</f>
        <v>0</v>
      </c>
      <c r="K858" s="264">
        <f t="shared" si="1006"/>
        <v>0</v>
      </c>
      <c r="L858" s="264">
        <f t="shared" si="1007"/>
        <v>0</v>
      </c>
      <c r="M858" s="265">
        <f t="shared" si="1008"/>
        <v>0</v>
      </c>
      <c r="N858" s="226"/>
      <c r="S858" s="241"/>
    </row>
    <row r="859" spans="1:19" x14ac:dyDescent="0.2">
      <c r="A859" s="1"/>
      <c r="B859" s="199"/>
      <c r="C859" s="198"/>
      <c r="D859" s="269" t="s">
        <v>1492</v>
      </c>
      <c r="E859" s="267" t="s">
        <v>547</v>
      </c>
      <c r="F859" s="266" t="s">
        <v>105</v>
      </c>
      <c r="G859" s="262">
        <v>11</v>
      </c>
      <c r="H859" s="262">
        <v>0</v>
      </c>
      <c r="I859" s="263">
        <v>0</v>
      </c>
      <c r="J859" s="264">
        <f t="shared" si="1009"/>
        <v>0</v>
      </c>
      <c r="K859" s="264">
        <f t="shared" si="1006"/>
        <v>0</v>
      </c>
      <c r="L859" s="264">
        <f t="shared" si="1007"/>
        <v>0</v>
      </c>
      <c r="M859" s="265">
        <f t="shared" si="1008"/>
        <v>0</v>
      </c>
      <c r="N859" s="226"/>
      <c r="S859" s="241"/>
    </row>
    <row r="860" spans="1:19" ht="22.5" x14ac:dyDescent="0.2">
      <c r="A860" s="1"/>
      <c r="B860" s="199"/>
      <c r="C860" s="198"/>
      <c r="D860" s="269" t="s">
        <v>1493</v>
      </c>
      <c r="E860" s="267" t="s">
        <v>881</v>
      </c>
      <c r="F860" s="266" t="s">
        <v>105</v>
      </c>
      <c r="G860" s="262">
        <v>6</v>
      </c>
      <c r="H860" s="262">
        <v>0</v>
      </c>
      <c r="I860" s="263">
        <v>0</v>
      </c>
      <c r="J860" s="264">
        <f t="shared" si="1009"/>
        <v>0</v>
      </c>
      <c r="K860" s="264">
        <f t="shared" si="1006"/>
        <v>0</v>
      </c>
      <c r="L860" s="264">
        <f t="shared" si="1007"/>
        <v>0</v>
      </c>
      <c r="M860" s="265">
        <f t="shared" si="1008"/>
        <v>0</v>
      </c>
      <c r="N860" s="226"/>
      <c r="S860" s="241"/>
    </row>
    <row r="861" spans="1:19" ht="22.5" x14ac:dyDescent="0.2">
      <c r="A861" s="1"/>
      <c r="B861" s="199"/>
      <c r="C861" s="198"/>
      <c r="D861" s="269" t="s">
        <v>1494</v>
      </c>
      <c r="E861" s="267" t="s">
        <v>882</v>
      </c>
      <c r="F861" s="266" t="s">
        <v>105</v>
      </c>
      <c r="G861" s="262">
        <v>3</v>
      </c>
      <c r="H861" s="262">
        <v>0</v>
      </c>
      <c r="I861" s="263">
        <v>0</v>
      </c>
      <c r="J861" s="264">
        <f t="shared" si="1009"/>
        <v>0</v>
      </c>
      <c r="K861" s="264">
        <f t="shared" si="1006"/>
        <v>0</v>
      </c>
      <c r="L861" s="264">
        <f t="shared" si="1007"/>
        <v>0</v>
      </c>
      <c r="M861" s="265">
        <f t="shared" si="1008"/>
        <v>0</v>
      </c>
      <c r="N861" s="226"/>
      <c r="S861" s="241"/>
    </row>
    <row r="862" spans="1:19" ht="22.5" x14ac:dyDescent="0.2">
      <c r="A862" s="1"/>
      <c r="B862" s="199"/>
      <c r="C862" s="198"/>
      <c r="D862" s="269" t="s">
        <v>1495</v>
      </c>
      <c r="E862" s="267" t="s">
        <v>1012</v>
      </c>
      <c r="F862" s="266" t="s">
        <v>105</v>
      </c>
      <c r="G862" s="262">
        <v>1</v>
      </c>
      <c r="H862" s="262">
        <v>0</v>
      </c>
      <c r="I862" s="263">
        <v>0</v>
      </c>
      <c r="J862" s="264">
        <f t="shared" ref="J862" si="1010">TRUNC(SUM(H862:I862),2)</f>
        <v>0</v>
      </c>
      <c r="K862" s="264">
        <f t="shared" ref="K862" si="1011">TRUNC(G862*H862,2)</f>
        <v>0</v>
      </c>
      <c r="L862" s="264">
        <f t="shared" ref="L862" si="1012">TRUNC(G862*I862,2)</f>
        <v>0</v>
      </c>
      <c r="M862" s="265">
        <f t="shared" ref="M862" si="1013">TRUNC(SUM(K862,L862),2)</f>
        <v>0</v>
      </c>
      <c r="N862" s="226"/>
      <c r="S862" s="241"/>
    </row>
    <row r="863" spans="1:19" x14ac:dyDescent="0.2">
      <c r="B863" s="252"/>
      <c r="C863" s="252"/>
      <c r="D863" s="259" t="s">
        <v>775</v>
      </c>
      <c r="E863" s="252" t="s">
        <v>549</v>
      </c>
      <c r="F863" s="276"/>
      <c r="G863" s="253"/>
      <c r="H863" s="284"/>
      <c r="I863" s="284"/>
      <c r="J863" s="276"/>
      <c r="K863" s="276"/>
      <c r="L863" s="276"/>
      <c r="M863" s="286">
        <f>SUM(M864,)</f>
        <v>0</v>
      </c>
      <c r="N863" s="229"/>
    </row>
    <row r="864" spans="1:19" x14ac:dyDescent="0.2">
      <c r="B864" s="252"/>
      <c r="C864" s="252"/>
      <c r="D864" s="260" t="s">
        <v>776</v>
      </c>
      <c r="E864" s="252" t="s">
        <v>456</v>
      </c>
      <c r="F864" s="276"/>
      <c r="G864" s="253"/>
      <c r="H864" s="284"/>
      <c r="I864" s="284"/>
      <c r="J864" s="276"/>
      <c r="K864" s="276"/>
      <c r="L864" s="276"/>
      <c r="M864" s="286">
        <f>TRUNC(SUM(M865:M869),2)</f>
        <v>0</v>
      </c>
      <c r="N864" s="229"/>
      <c r="S864" s="241"/>
    </row>
    <row r="865" spans="1:19" ht="33.75" x14ac:dyDescent="0.2">
      <c r="A865" s="1"/>
      <c r="B865" s="199"/>
      <c r="C865" s="198"/>
      <c r="D865" s="269" t="s">
        <v>777</v>
      </c>
      <c r="E865" s="267" t="s">
        <v>778</v>
      </c>
      <c r="F865" s="266" t="s">
        <v>132</v>
      </c>
      <c r="G865" s="262">
        <v>1</v>
      </c>
      <c r="H865" s="262">
        <v>0</v>
      </c>
      <c r="I865" s="263">
        <v>0</v>
      </c>
      <c r="J865" s="264">
        <f t="shared" ref="J865:J869" si="1014">TRUNC(SUM(H865:I865),2)</f>
        <v>0</v>
      </c>
      <c r="K865" s="264">
        <f t="shared" ref="K865:K869" si="1015">TRUNC(G865*H865,2)</f>
        <v>0</v>
      </c>
      <c r="L865" s="264">
        <f t="shared" ref="L865:L869" si="1016">TRUNC(G865*I865,2)</f>
        <v>0</v>
      </c>
      <c r="M865" s="265">
        <f t="shared" ref="M865:M869" si="1017">TRUNC(SUM(K865,L865),2)</f>
        <v>0</v>
      </c>
      <c r="N865" s="226"/>
      <c r="O865" s="205"/>
      <c r="P865" s="205"/>
      <c r="S865" s="241"/>
    </row>
    <row r="866" spans="1:19" ht="22.5" x14ac:dyDescent="0.2">
      <c r="A866" s="1"/>
      <c r="B866" s="199"/>
      <c r="C866" s="198"/>
      <c r="D866" s="269" t="s">
        <v>779</v>
      </c>
      <c r="E866" s="267" t="s">
        <v>552</v>
      </c>
      <c r="F866" s="266" t="s">
        <v>105</v>
      </c>
      <c r="G866" s="262">
        <v>7</v>
      </c>
      <c r="H866" s="262">
        <v>0</v>
      </c>
      <c r="I866" s="263">
        <v>0</v>
      </c>
      <c r="J866" s="264">
        <f t="shared" si="1014"/>
        <v>0</v>
      </c>
      <c r="K866" s="264">
        <f t="shared" si="1015"/>
        <v>0</v>
      </c>
      <c r="L866" s="264">
        <f t="shared" si="1016"/>
        <v>0</v>
      </c>
      <c r="M866" s="265">
        <f t="shared" si="1017"/>
        <v>0</v>
      </c>
      <c r="N866" s="226"/>
      <c r="O866" s="205"/>
      <c r="P866" s="205"/>
      <c r="S866" s="241"/>
    </row>
    <row r="867" spans="1:19" ht="22.5" x14ac:dyDescent="0.2">
      <c r="A867" s="1"/>
      <c r="B867" s="199"/>
      <c r="C867" s="198"/>
      <c r="D867" s="269" t="s">
        <v>780</v>
      </c>
      <c r="E867" s="267" t="s">
        <v>781</v>
      </c>
      <c r="F867" s="266" t="s">
        <v>105</v>
      </c>
      <c r="G867" s="262">
        <v>20</v>
      </c>
      <c r="H867" s="262">
        <v>0</v>
      </c>
      <c r="I867" s="263">
        <v>0</v>
      </c>
      <c r="J867" s="264">
        <f t="shared" si="1014"/>
        <v>0</v>
      </c>
      <c r="K867" s="264">
        <f t="shared" si="1015"/>
        <v>0</v>
      </c>
      <c r="L867" s="264">
        <f t="shared" si="1016"/>
        <v>0</v>
      </c>
      <c r="M867" s="265">
        <f t="shared" si="1017"/>
        <v>0</v>
      </c>
      <c r="N867" s="226"/>
      <c r="O867" s="205"/>
      <c r="P867" s="205"/>
      <c r="S867" s="241"/>
    </row>
    <row r="868" spans="1:19" ht="33.75" x14ac:dyDescent="0.2">
      <c r="A868" s="1"/>
      <c r="B868" s="199"/>
      <c r="C868" s="198"/>
      <c r="D868" s="269" t="s">
        <v>782</v>
      </c>
      <c r="E868" s="267" t="s">
        <v>783</v>
      </c>
      <c r="F868" s="266" t="s">
        <v>105</v>
      </c>
      <c r="G868" s="262">
        <v>2</v>
      </c>
      <c r="H868" s="262">
        <v>0</v>
      </c>
      <c r="I868" s="263">
        <v>0</v>
      </c>
      <c r="J868" s="264">
        <f t="shared" si="1014"/>
        <v>0</v>
      </c>
      <c r="K868" s="264">
        <f t="shared" si="1015"/>
        <v>0</v>
      </c>
      <c r="L868" s="264">
        <f t="shared" si="1016"/>
        <v>0</v>
      </c>
      <c r="M868" s="265">
        <f t="shared" si="1017"/>
        <v>0</v>
      </c>
      <c r="N868" s="226"/>
      <c r="O868" s="205"/>
      <c r="P868" s="205"/>
      <c r="S868" s="241"/>
    </row>
    <row r="869" spans="1:19" ht="22.5" x14ac:dyDescent="0.2">
      <c r="A869" s="1"/>
      <c r="B869" s="199"/>
      <c r="C869" s="198"/>
      <c r="D869" s="269" t="s">
        <v>784</v>
      </c>
      <c r="E869" s="267" t="s">
        <v>884</v>
      </c>
      <c r="F869" s="266" t="s">
        <v>105</v>
      </c>
      <c r="G869" s="262">
        <v>2</v>
      </c>
      <c r="H869" s="262">
        <v>0</v>
      </c>
      <c r="I869" s="263">
        <v>0</v>
      </c>
      <c r="J869" s="264">
        <f t="shared" si="1014"/>
        <v>0</v>
      </c>
      <c r="K869" s="264">
        <f t="shared" si="1015"/>
        <v>0</v>
      </c>
      <c r="L869" s="264">
        <f t="shared" si="1016"/>
        <v>0</v>
      </c>
      <c r="M869" s="265">
        <f t="shared" si="1017"/>
        <v>0</v>
      </c>
      <c r="N869" s="226"/>
      <c r="O869" s="205"/>
      <c r="P869" s="205"/>
      <c r="S869" s="241"/>
    </row>
    <row r="870" spans="1:19" x14ac:dyDescent="0.2">
      <c r="B870" s="252"/>
      <c r="C870" s="252"/>
      <c r="D870" s="260" t="s">
        <v>785</v>
      </c>
      <c r="E870" s="252" t="s">
        <v>786</v>
      </c>
      <c r="F870" s="276"/>
      <c r="G870" s="253"/>
      <c r="H870" s="284"/>
      <c r="I870" s="284"/>
      <c r="J870" s="276"/>
      <c r="K870" s="276"/>
      <c r="L870" s="276"/>
      <c r="M870" s="286">
        <f>SUM(M871,M875,M877,M879)</f>
        <v>0</v>
      </c>
      <c r="N870" s="229"/>
      <c r="S870" s="241"/>
    </row>
    <row r="871" spans="1:19" x14ac:dyDescent="0.2">
      <c r="B871" s="252"/>
      <c r="C871" s="252"/>
      <c r="D871" s="260" t="s">
        <v>787</v>
      </c>
      <c r="E871" s="252" t="s">
        <v>543</v>
      </c>
      <c r="F871" s="276"/>
      <c r="G871" s="253"/>
      <c r="H871" s="284"/>
      <c r="I871" s="284"/>
      <c r="J871" s="276"/>
      <c r="K871" s="276"/>
      <c r="L871" s="276"/>
      <c r="M871" s="286">
        <f>TRUNC(SUM(M872:M874),2)</f>
        <v>0</v>
      </c>
      <c r="N871" s="229"/>
      <c r="S871" s="241"/>
    </row>
    <row r="872" spans="1:19" x14ac:dyDescent="0.2">
      <c r="B872" s="199"/>
      <c r="C872" s="198"/>
      <c r="D872" s="269" t="s">
        <v>1496</v>
      </c>
      <c r="E872" s="267" t="s">
        <v>1079</v>
      </c>
      <c r="F872" s="266" t="s">
        <v>105</v>
      </c>
      <c r="G872" s="262">
        <v>1</v>
      </c>
      <c r="H872" s="262">
        <v>0</v>
      </c>
      <c r="I872" s="263">
        <v>0</v>
      </c>
      <c r="J872" s="264">
        <f t="shared" ref="J872:J873" si="1018">TRUNC(SUM(H872:I872),2)</f>
        <v>0</v>
      </c>
      <c r="K872" s="264">
        <f t="shared" ref="K872:K874" si="1019">TRUNC(G872*H872,2)</f>
        <v>0</v>
      </c>
      <c r="L872" s="264">
        <f t="shared" ref="L872:L874" si="1020">TRUNC(G872*I872,2)</f>
        <v>0</v>
      </c>
      <c r="M872" s="265">
        <f t="shared" ref="M872:M874" si="1021">TRUNC(SUM(K872,L872),2)</f>
        <v>0</v>
      </c>
      <c r="N872" s="226"/>
      <c r="S872" s="241"/>
    </row>
    <row r="873" spans="1:19" x14ac:dyDescent="0.2">
      <c r="B873" s="199"/>
      <c r="C873" s="198"/>
      <c r="D873" s="269" t="s">
        <v>1497</v>
      </c>
      <c r="E873" s="267" t="s">
        <v>1080</v>
      </c>
      <c r="F873" s="266" t="s">
        <v>105</v>
      </c>
      <c r="G873" s="262">
        <v>1</v>
      </c>
      <c r="H873" s="262">
        <v>0</v>
      </c>
      <c r="I873" s="263">
        <v>0</v>
      </c>
      <c r="J873" s="264">
        <f t="shared" si="1018"/>
        <v>0</v>
      </c>
      <c r="K873" s="264">
        <f t="shared" si="1019"/>
        <v>0</v>
      </c>
      <c r="L873" s="264">
        <f t="shared" si="1020"/>
        <v>0</v>
      </c>
      <c r="M873" s="265">
        <f t="shared" si="1021"/>
        <v>0</v>
      </c>
      <c r="N873" s="226"/>
      <c r="S873" s="241"/>
    </row>
    <row r="874" spans="1:19" x14ac:dyDescent="0.2">
      <c r="B874" s="199"/>
      <c r="C874" s="198"/>
      <c r="D874" s="269" t="s">
        <v>1498</v>
      </c>
      <c r="E874" s="267" t="s">
        <v>1081</v>
      </c>
      <c r="F874" s="266" t="s">
        <v>105</v>
      </c>
      <c r="G874" s="262">
        <v>4</v>
      </c>
      <c r="H874" s="262">
        <v>0</v>
      </c>
      <c r="I874" s="263">
        <v>0</v>
      </c>
      <c r="J874" s="264">
        <f t="shared" ref="J874" si="1022">TRUNC(SUM(H874:I874),2)</f>
        <v>0</v>
      </c>
      <c r="K874" s="264">
        <f t="shared" si="1019"/>
        <v>0</v>
      </c>
      <c r="L874" s="264">
        <f t="shared" si="1020"/>
        <v>0</v>
      </c>
      <c r="M874" s="265">
        <f t="shared" si="1021"/>
        <v>0</v>
      </c>
      <c r="N874" s="226"/>
      <c r="S874" s="241"/>
    </row>
    <row r="875" spans="1:19" x14ac:dyDescent="0.2">
      <c r="B875" s="252"/>
      <c r="C875" s="252"/>
      <c r="D875" s="260" t="s">
        <v>1499</v>
      </c>
      <c r="E875" s="252" t="s">
        <v>34</v>
      </c>
      <c r="F875" s="276"/>
      <c r="G875" s="253"/>
      <c r="H875" s="284"/>
      <c r="I875" s="284"/>
      <c r="J875" s="276"/>
      <c r="K875" s="276"/>
      <c r="L875" s="276"/>
      <c r="M875" s="286">
        <f>TRUNC(SUM(M876:M876),2)</f>
        <v>0</v>
      </c>
      <c r="N875" s="229"/>
      <c r="S875" s="241"/>
    </row>
    <row r="876" spans="1:19" x14ac:dyDescent="0.2">
      <c r="A876" s="1"/>
      <c r="B876" s="199"/>
      <c r="C876" s="198"/>
      <c r="D876" s="269" t="s">
        <v>1500</v>
      </c>
      <c r="E876" s="267" t="s">
        <v>133</v>
      </c>
      <c r="F876" s="266" t="s">
        <v>103</v>
      </c>
      <c r="G876" s="262">
        <v>34.5</v>
      </c>
      <c r="H876" s="262">
        <v>0</v>
      </c>
      <c r="I876" s="263">
        <v>0</v>
      </c>
      <c r="J876" s="264">
        <f t="shared" ref="J876" si="1023">TRUNC(SUM(H876:I876),2)</f>
        <v>0</v>
      </c>
      <c r="K876" s="264">
        <f t="shared" ref="K876" si="1024">TRUNC(G876*H876,2)</f>
        <v>0</v>
      </c>
      <c r="L876" s="264">
        <f t="shared" ref="L876" si="1025">TRUNC(G876*I876,2)</f>
        <v>0</v>
      </c>
      <c r="M876" s="265">
        <f t="shared" ref="M876" si="1026">TRUNC(SUM(K876,L876),2)</f>
        <v>0</v>
      </c>
      <c r="N876" s="226"/>
      <c r="S876" s="241"/>
    </row>
    <row r="877" spans="1:19" x14ac:dyDescent="0.2">
      <c r="B877" s="252"/>
      <c r="C877" s="252"/>
      <c r="D877" s="260" t="s">
        <v>1501</v>
      </c>
      <c r="E877" s="252" t="s">
        <v>129</v>
      </c>
      <c r="F877" s="276"/>
      <c r="G877" s="253"/>
      <c r="H877" s="284"/>
      <c r="I877" s="284"/>
      <c r="J877" s="276"/>
      <c r="K877" s="276"/>
      <c r="L877" s="276"/>
      <c r="M877" s="286">
        <f>SUM(M878)</f>
        <v>0</v>
      </c>
      <c r="N877" s="229"/>
      <c r="S877" s="241"/>
    </row>
    <row r="878" spans="1:19" ht="22.5" x14ac:dyDescent="0.2">
      <c r="B878" s="199"/>
      <c r="C878" s="198"/>
      <c r="D878" s="269" t="s">
        <v>1502</v>
      </c>
      <c r="E878" s="267" t="s">
        <v>564</v>
      </c>
      <c r="F878" s="266" t="s">
        <v>105</v>
      </c>
      <c r="G878" s="262">
        <v>3</v>
      </c>
      <c r="H878" s="262">
        <v>0</v>
      </c>
      <c r="I878" s="263">
        <v>0</v>
      </c>
      <c r="J878" s="264">
        <f t="shared" ref="J878" si="1027">TRUNC(SUM(H878:I878),2)</f>
        <v>0</v>
      </c>
      <c r="K878" s="264">
        <f t="shared" ref="K878" si="1028">TRUNC(G878*H878,2)</f>
        <v>0</v>
      </c>
      <c r="L878" s="264">
        <f t="shared" ref="L878" si="1029">TRUNC(G878*I878,2)</f>
        <v>0</v>
      </c>
      <c r="M878" s="265">
        <f t="shared" ref="M878" si="1030">TRUNC(SUM(K878,L878),2)</f>
        <v>0</v>
      </c>
      <c r="N878" s="226"/>
      <c r="S878" s="241"/>
    </row>
    <row r="879" spans="1:19" x14ac:dyDescent="0.2">
      <c r="B879" s="252"/>
      <c r="C879" s="252"/>
      <c r="D879" s="260" t="s">
        <v>1503</v>
      </c>
      <c r="E879" s="252" t="s">
        <v>131</v>
      </c>
      <c r="F879" s="276"/>
      <c r="G879" s="253"/>
      <c r="H879" s="284"/>
      <c r="I879" s="284"/>
      <c r="J879" s="276"/>
      <c r="K879" s="276"/>
      <c r="L879" s="276"/>
      <c r="M879" s="286">
        <f>TRUNC(SUM(M880:M887),2)</f>
        <v>0</v>
      </c>
      <c r="N879" s="229"/>
      <c r="S879" s="241"/>
    </row>
    <row r="880" spans="1:19" x14ac:dyDescent="0.2">
      <c r="B880" s="199"/>
      <c r="C880" s="198"/>
      <c r="D880" s="269" t="s">
        <v>1504</v>
      </c>
      <c r="E880" s="267" t="s">
        <v>1017</v>
      </c>
      <c r="F880" s="266" t="s">
        <v>105</v>
      </c>
      <c r="G880" s="262">
        <v>1</v>
      </c>
      <c r="H880" s="262">
        <v>0</v>
      </c>
      <c r="I880" s="263">
        <v>0</v>
      </c>
      <c r="J880" s="264">
        <f t="shared" ref="J880:J881" si="1031">TRUNC(SUM(H880:I880),2)</f>
        <v>0</v>
      </c>
      <c r="K880" s="264">
        <f t="shared" ref="K880:K887" si="1032">TRUNC(G880*H880,2)</f>
        <v>0</v>
      </c>
      <c r="L880" s="264">
        <f t="shared" ref="L880:L887" si="1033">TRUNC(G880*I880,2)</f>
        <v>0</v>
      </c>
      <c r="M880" s="265">
        <f t="shared" ref="M880:M887" si="1034">TRUNC(SUM(K880,L880),2)</f>
        <v>0</v>
      </c>
      <c r="N880" s="226"/>
      <c r="S880" s="241"/>
    </row>
    <row r="881" spans="2:19" ht="22.5" x14ac:dyDescent="0.2">
      <c r="B881" s="199"/>
      <c r="C881" s="198"/>
      <c r="D881" s="269" t="s">
        <v>1505</v>
      </c>
      <c r="E881" s="267" t="s">
        <v>945</v>
      </c>
      <c r="F881" s="266" t="s">
        <v>105</v>
      </c>
      <c r="G881" s="262">
        <v>2</v>
      </c>
      <c r="H881" s="262">
        <v>0</v>
      </c>
      <c r="I881" s="263">
        <v>0</v>
      </c>
      <c r="J881" s="264">
        <f t="shared" si="1031"/>
        <v>0</v>
      </c>
      <c r="K881" s="264">
        <f t="shared" si="1032"/>
        <v>0</v>
      </c>
      <c r="L881" s="264">
        <f t="shared" si="1033"/>
        <v>0</v>
      </c>
      <c r="M881" s="265">
        <f t="shared" si="1034"/>
        <v>0</v>
      </c>
      <c r="N881" s="226"/>
      <c r="S881" s="241"/>
    </row>
    <row r="882" spans="2:19" x14ac:dyDescent="0.2">
      <c r="B882" s="199"/>
      <c r="C882" s="198"/>
      <c r="D882" s="269" t="s">
        <v>1506</v>
      </c>
      <c r="E882" s="267" t="s">
        <v>1082</v>
      </c>
      <c r="F882" s="266" t="s">
        <v>105</v>
      </c>
      <c r="G882" s="262">
        <v>3</v>
      </c>
      <c r="H882" s="262">
        <v>0</v>
      </c>
      <c r="I882" s="263">
        <v>0</v>
      </c>
      <c r="J882" s="264">
        <f t="shared" ref="J882:J884" si="1035">TRUNC(SUM(H882:I882),2)</f>
        <v>0</v>
      </c>
      <c r="K882" s="264">
        <f t="shared" si="1032"/>
        <v>0</v>
      </c>
      <c r="L882" s="264">
        <f t="shared" si="1033"/>
        <v>0</v>
      </c>
      <c r="M882" s="265">
        <f t="shared" si="1034"/>
        <v>0</v>
      </c>
      <c r="N882" s="226"/>
      <c r="S882" s="241"/>
    </row>
    <row r="883" spans="2:19" x14ac:dyDescent="0.2">
      <c r="B883" s="199"/>
      <c r="C883" s="198"/>
      <c r="D883" s="269" t="s">
        <v>1507</v>
      </c>
      <c r="E883" s="267" t="s">
        <v>1083</v>
      </c>
      <c r="F883" s="266" t="s">
        <v>105</v>
      </c>
      <c r="G883" s="262">
        <v>1</v>
      </c>
      <c r="H883" s="262">
        <v>0</v>
      </c>
      <c r="I883" s="263">
        <v>0</v>
      </c>
      <c r="J883" s="264">
        <f t="shared" si="1035"/>
        <v>0</v>
      </c>
      <c r="K883" s="264">
        <f t="shared" si="1032"/>
        <v>0</v>
      </c>
      <c r="L883" s="264">
        <f t="shared" si="1033"/>
        <v>0</v>
      </c>
      <c r="M883" s="265">
        <f t="shared" si="1034"/>
        <v>0</v>
      </c>
      <c r="N883" s="226"/>
      <c r="S883" s="241"/>
    </row>
    <row r="884" spans="2:19" x14ac:dyDescent="0.2">
      <c r="B884" s="199"/>
      <c r="C884" s="198"/>
      <c r="D884" s="269" t="s">
        <v>1508</v>
      </c>
      <c r="E884" s="267" t="s">
        <v>1019</v>
      </c>
      <c r="F884" s="266" t="s">
        <v>105</v>
      </c>
      <c r="G884" s="262">
        <v>1</v>
      </c>
      <c r="H884" s="262">
        <v>0</v>
      </c>
      <c r="I884" s="263">
        <v>0</v>
      </c>
      <c r="J884" s="264">
        <f t="shared" si="1035"/>
        <v>0</v>
      </c>
      <c r="K884" s="264">
        <f t="shared" si="1032"/>
        <v>0</v>
      </c>
      <c r="L884" s="264">
        <f t="shared" si="1033"/>
        <v>0</v>
      </c>
      <c r="M884" s="265">
        <f t="shared" si="1034"/>
        <v>0</v>
      </c>
      <c r="N884" s="226"/>
      <c r="S884" s="241"/>
    </row>
    <row r="885" spans="2:19" ht="22.5" x14ac:dyDescent="0.2">
      <c r="B885" s="199"/>
      <c r="C885" s="198"/>
      <c r="D885" s="269" t="s">
        <v>1509</v>
      </c>
      <c r="E885" s="267" t="s">
        <v>1020</v>
      </c>
      <c r="F885" s="266" t="s">
        <v>105</v>
      </c>
      <c r="G885" s="262">
        <v>1</v>
      </c>
      <c r="H885" s="262">
        <v>0</v>
      </c>
      <c r="I885" s="263">
        <v>0</v>
      </c>
      <c r="J885" s="264">
        <f t="shared" ref="J885" si="1036">TRUNC(SUM(H885:I885),2)</f>
        <v>0</v>
      </c>
      <c r="K885" s="264">
        <f t="shared" si="1032"/>
        <v>0</v>
      </c>
      <c r="L885" s="264">
        <f t="shared" si="1033"/>
        <v>0</v>
      </c>
      <c r="M885" s="265">
        <f t="shared" si="1034"/>
        <v>0</v>
      </c>
      <c r="N885" s="226"/>
      <c r="S885" s="241"/>
    </row>
    <row r="886" spans="2:19" x14ac:dyDescent="0.2">
      <c r="B886" s="199"/>
      <c r="C886" s="198"/>
      <c r="D886" s="269" t="s">
        <v>1510</v>
      </c>
      <c r="E886" s="267" t="s">
        <v>788</v>
      </c>
      <c r="F886" s="266" t="s">
        <v>103</v>
      </c>
      <c r="G886" s="262">
        <v>93.12</v>
      </c>
      <c r="H886" s="262">
        <v>0</v>
      </c>
      <c r="I886" s="263">
        <v>0</v>
      </c>
      <c r="J886" s="264">
        <f t="shared" ref="J886" si="1037">TRUNC(SUM(H886:I886),2)</f>
        <v>0</v>
      </c>
      <c r="K886" s="264">
        <f t="shared" si="1032"/>
        <v>0</v>
      </c>
      <c r="L886" s="264">
        <f t="shared" si="1033"/>
        <v>0</v>
      </c>
      <c r="M886" s="265">
        <f t="shared" si="1034"/>
        <v>0</v>
      </c>
      <c r="N886" s="226"/>
      <c r="S886" s="241"/>
    </row>
    <row r="887" spans="2:19" x14ac:dyDescent="0.2">
      <c r="B887" s="199"/>
      <c r="C887" s="198"/>
      <c r="D887" s="269" t="s">
        <v>1511</v>
      </c>
      <c r="E887" s="267" t="s">
        <v>1024</v>
      </c>
      <c r="F887" s="266" t="s">
        <v>105</v>
      </c>
      <c r="G887" s="262">
        <v>1</v>
      </c>
      <c r="H887" s="262">
        <v>0</v>
      </c>
      <c r="I887" s="263">
        <v>0</v>
      </c>
      <c r="J887" s="264">
        <f t="shared" ref="J887" si="1038">TRUNC(SUM(H887:I887),2)</f>
        <v>0</v>
      </c>
      <c r="K887" s="264">
        <f t="shared" si="1032"/>
        <v>0</v>
      </c>
      <c r="L887" s="264">
        <f t="shared" si="1033"/>
        <v>0</v>
      </c>
      <c r="M887" s="265">
        <f t="shared" si="1034"/>
        <v>0</v>
      </c>
      <c r="N887" s="226"/>
      <c r="S887" s="241"/>
    </row>
    <row r="888" spans="2:19" x14ac:dyDescent="0.2">
      <c r="B888" s="255"/>
      <c r="C888" s="12"/>
      <c r="D888" s="261"/>
      <c r="E888" s="256" t="s">
        <v>26</v>
      </c>
      <c r="F888" s="277" t="s">
        <v>22</v>
      </c>
      <c r="G888" s="181"/>
      <c r="H888" s="287"/>
      <c r="I888" s="288"/>
      <c r="J888" s="289"/>
      <c r="K888" s="290">
        <f>SUM(K835:K887)</f>
        <v>0</v>
      </c>
      <c r="L888" s="290">
        <f>SUM(L835:L887)</f>
        <v>0</v>
      </c>
      <c r="M888" s="291"/>
      <c r="N888" s="226"/>
    </row>
    <row r="889" spans="2:19" x14ac:dyDescent="0.2">
      <c r="B889" s="7"/>
      <c r="C889" s="6"/>
      <c r="D889" s="240"/>
      <c r="E889" s="6" t="s">
        <v>22</v>
      </c>
      <c r="F889" s="278" t="s">
        <v>22</v>
      </c>
      <c r="G889" s="8"/>
      <c r="H889" s="292"/>
      <c r="I889" s="293"/>
      <c r="J889" s="294"/>
      <c r="K889" s="294"/>
      <c r="L889" s="295">
        <f>SUM(K888:L888)</f>
        <v>0</v>
      </c>
      <c r="M889" s="296"/>
      <c r="N889" s="226"/>
    </row>
    <row r="890" spans="2:19" x14ac:dyDescent="0.2">
      <c r="B890" s="252"/>
      <c r="C890" s="252"/>
      <c r="D890" s="259" t="s">
        <v>789</v>
      </c>
      <c r="E890" s="252" t="s">
        <v>134</v>
      </c>
      <c r="F890" s="276"/>
      <c r="G890" s="253"/>
      <c r="H890" s="284"/>
      <c r="I890" s="284"/>
      <c r="J890" s="276"/>
      <c r="K890" s="276"/>
      <c r="L890" s="276"/>
      <c r="M890" s="286">
        <f>SUM(M891,M893)</f>
        <v>0</v>
      </c>
      <c r="N890" s="229"/>
      <c r="S890" s="241"/>
    </row>
    <row r="891" spans="2:19" x14ac:dyDescent="0.2">
      <c r="B891" s="252"/>
      <c r="C891" s="252"/>
      <c r="D891" s="260" t="s">
        <v>1512</v>
      </c>
      <c r="E891" s="252" t="s">
        <v>135</v>
      </c>
      <c r="F891" s="276"/>
      <c r="G891" s="253"/>
      <c r="H891" s="284"/>
      <c r="I891" s="284"/>
      <c r="J891" s="276"/>
      <c r="K891" s="276"/>
      <c r="L891" s="276"/>
      <c r="M891" s="286">
        <f>TRUNC(SUM(M892:M892),2)</f>
        <v>0</v>
      </c>
      <c r="N891" s="229"/>
      <c r="S891" s="241"/>
    </row>
    <row r="892" spans="2:19" ht="22.5" x14ac:dyDescent="0.2">
      <c r="B892" s="199"/>
      <c r="C892" s="198"/>
      <c r="D892" s="269" t="s">
        <v>1513</v>
      </c>
      <c r="E892" s="267" t="s">
        <v>1025</v>
      </c>
      <c r="F892" s="266" t="s">
        <v>105</v>
      </c>
      <c r="G892" s="262">
        <v>1</v>
      </c>
      <c r="H892" s="262">
        <v>0</v>
      </c>
      <c r="I892" s="263">
        <v>0</v>
      </c>
      <c r="J892" s="264">
        <f t="shared" ref="J892" si="1039">TRUNC(SUM(H892:I892),2)</f>
        <v>0</v>
      </c>
      <c r="K892" s="264">
        <f t="shared" ref="K892" si="1040">TRUNC(G892*H892,2)</f>
        <v>0</v>
      </c>
      <c r="L892" s="264">
        <f t="shared" ref="L892" si="1041">TRUNC(G892*I892,2)</f>
        <v>0</v>
      </c>
      <c r="M892" s="265">
        <f t="shared" ref="M892" si="1042">TRUNC(SUM(K892,L892),2)</f>
        <v>0</v>
      </c>
      <c r="N892" s="226"/>
      <c r="S892" s="241"/>
    </row>
    <row r="893" spans="2:19" x14ac:dyDescent="0.2">
      <c r="B893" s="252"/>
      <c r="C893" s="252"/>
      <c r="D893" s="260" t="s">
        <v>1514</v>
      </c>
      <c r="E893" s="252" t="s">
        <v>136</v>
      </c>
      <c r="F893" s="276"/>
      <c r="G893" s="253"/>
      <c r="H893" s="284"/>
      <c r="I893" s="284"/>
      <c r="J893" s="276"/>
      <c r="K893" s="276"/>
      <c r="L893" s="276"/>
      <c r="M893" s="286">
        <f>TRUNC(SUM(M894:M895),2)</f>
        <v>0</v>
      </c>
      <c r="N893" s="229"/>
      <c r="S893" s="241"/>
    </row>
    <row r="894" spans="2:19" x14ac:dyDescent="0.2">
      <c r="B894" s="199"/>
      <c r="C894" s="198"/>
      <c r="D894" s="269" t="s">
        <v>1515</v>
      </c>
      <c r="E894" s="267" t="s">
        <v>567</v>
      </c>
      <c r="F894" s="266" t="s">
        <v>105</v>
      </c>
      <c r="G894" s="262">
        <v>2</v>
      </c>
      <c r="H894" s="262">
        <v>0</v>
      </c>
      <c r="I894" s="263">
        <v>0</v>
      </c>
      <c r="J894" s="264">
        <f t="shared" ref="J894:J895" si="1043">TRUNC(SUM(H894:I894),2)</f>
        <v>0</v>
      </c>
      <c r="K894" s="264">
        <f t="shared" ref="K894:K895" si="1044">TRUNC(G894*H894,2)</f>
        <v>0</v>
      </c>
      <c r="L894" s="264">
        <f t="shared" ref="L894:L895" si="1045">TRUNC(G894*I894,2)</f>
        <v>0</v>
      </c>
      <c r="M894" s="265">
        <f t="shared" ref="M894:M895" si="1046">TRUNC(SUM(K894,L894),2)</f>
        <v>0</v>
      </c>
      <c r="N894" s="226"/>
      <c r="S894" s="241"/>
    </row>
    <row r="895" spans="2:19" x14ac:dyDescent="0.2">
      <c r="B895" s="199"/>
      <c r="C895" s="198"/>
      <c r="D895" s="269" t="s">
        <v>790</v>
      </c>
      <c r="E895" s="267" t="s">
        <v>568</v>
      </c>
      <c r="F895" s="266" t="s">
        <v>105</v>
      </c>
      <c r="G895" s="262">
        <v>1</v>
      </c>
      <c r="H895" s="262">
        <v>0</v>
      </c>
      <c r="I895" s="263">
        <v>0</v>
      </c>
      <c r="J895" s="264">
        <f t="shared" si="1043"/>
        <v>0</v>
      </c>
      <c r="K895" s="264">
        <f t="shared" si="1044"/>
        <v>0</v>
      </c>
      <c r="L895" s="264">
        <f t="shared" si="1045"/>
        <v>0</v>
      </c>
      <c r="M895" s="265">
        <f t="shared" si="1046"/>
        <v>0</v>
      </c>
      <c r="N895" s="226"/>
      <c r="S895" s="241"/>
    </row>
    <row r="896" spans="2:19" x14ac:dyDescent="0.2">
      <c r="B896" s="255"/>
      <c r="C896" s="12"/>
      <c r="D896" s="261"/>
      <c r="E896" s="256" t="s">
        <v>26</v>
      </c>
      <c r="F896" s="277" t="s">
        <v>22</v>
      </c>
      <c r="G896" s="181"/>
      <c r="H896" s="287"/>
      <c r="I896" s="288"/>
      <c r="J896" s="289"/>
      <c r="K896" s="290">
        <f>SUM(K892:K895)</f>
        <v>0</v>
      </c>
      <c r="L896" s="290">
        <f>SUM(L892:L895)</f>
        <v>0</v>
      </c>
      <c r="M896" s="291"/>
      <c r="N896" s="226"/>
    </row>
    <row r="897" spans="1:19" x14ac:dyDescent="0.2">
      <c r="B897" s="7"/>
      <c r="C897" s="6"/>
      <c r="D897" s="240"/>
      <c r="E897" s="6" t="s">
        <v>22</v>
      </c>
      <c r="F897" s="278" t="s">
        <v>22</v>
      </c>
      <c r="G897" s="8"/>
      <c r="H897" s="292"/>
      <c r="I897" s="293"/>
      <c r="J897" s="294"/>
      <c r="K897" s="294"/>
      <c r="L897" s="295">
        <f>SUM(K896:L896)</f>
        <v>0</v>
      </c>
      <c r="M897" s="296"/>
      <c r="N897" s="226"/>
    </row>
    <row r="898" spans="1:19" x14ac:dyDescent="0.2">
      <c r="B898" s="252"/>
      <c r="C898" s="252"/>
      <c r="D898" s="259" t="s">
        <v>791</v>
      </c>
      <c r="E898" s="252" t="s">
        <v>137</v>
      </c>
      <c r="F898" s="276"/>
      <c r="G898" s="253"/>
      <c r="H898" s="284"/>
      <c r="I898" s="284"/>
      <c r="J898" s="276"/>
      <c r="K898" s="276"/>
      <c r="L898" s="276"/>
      <c r="M898" s="286">
        <f>SUM(M899,M910,M912,M915,M930,M938)</f>
        <v>0</v>
      </c>
      <c r="N898" s="229"/>
    </row>
    <row r="899" spans="1:19" x14ac:dyDescent="0.2">
      <c r="B899" s="252"/>
      <c r="C899" s="252"/>
      <c r="D899" s="260" t="s">
        <v>1516</v>
      </c>
      <c r="E899" s="252" t="s">
        <v>570</v>
      </c>
      <c r="F899" s="276"/>
      <c r="G899" s="253"/>
      <c r="H899" s="284"/>
      <c r="I899" s="284"/>
      <c r="J899" s="276"/>
      <c r="K899" s="276"/>
      <c r="L899" s="276"/>
      <c r="M899" s="286">
        <f>TRUNC(SUM(M900:M909),2)</f>
        <v>0</v>
      </c>
      <c r="N899" s="229"/>
      <c r="S899" s="241"/>
    </row>
    <row r="900" spans="1:19" ht="56.25" x14ac:dyDescent="0.2">
      <c r="A900" s="1"/>
      <c r="B900" s="199"/>
      <c r="C900" s="198"/>
      <c r="D900" s="269" t="s">
        <v>792</v>
      </c>
      <c r="E900" s="267" t="s">
        <v>571</v>
      </c>
      <c r="F900" s="266" t="s">
        <v>132</v>
      </c>
      <c r="G900" s="262">
        <v>1</v>
      </c>
      <c r="H900" s="262">
        <v>0</v>
      </c>
      <c r="I900" s="263">
        <v>0</v>
      </c>
      <c r="J900" s="264">
        <f t="shared" ref="J900:J908" si="1047">TRUNC(SUM(H900:I900),2)</f>
        <v>0</v>
      </c>
      <c r="K900" s="264">
        <f t="shared" ref="K900:K908" si="1048">TRUNC(G900*H900,2)</f>
        <v>0</v>
      </c>
      <c r="L900" s="264">
        <f t="shared" ref="L900:L908" si="1049">TRUNC(G900*I900,2)</f>
        <v>0</v>
      </c>
      <c r="M900" s="265">
        <f t="shared" ref="M900:M908" si="1050">TRUNC(SUM(K900,L900),2)</f>
        <v>0</v>
      </c>
      <c r="N900" s="226"/>
      <c r="O900" s="205"/>
      <c r="P900" s="205"/>
      <c r="S900" s="241"/>
    </row>
    <row r="901" spans="1:19" x14ac:dyDescent="0.2">
      <c r="A901" s="1"/>
      <c r="B901" s="199"/>
      <c r="C901" s="198"/>
      <c r="D901" s="269" t="s">
        <v>793</v>
      </c>
      <c r="E901" s="267" t="s">
        <v>572</v>
      </c>
      <c r="F901" s="266" t="s">
        <v>103</v>
      </c>
      <c r="G901" s="262">
        <v>25</v>
      </c>
      <c r="H901" s="262">
        <v>0</v>
      </c>
      <c r="I901" s="263">
        <v>0</v>
      </c>
      <c r="J901" s="264">
        <f t="shared" si="1047"/>
        <v>0</v>
      </c>
      <c r="K901" s="264">
        <f t="shared" si="1048"/>
        <v>0</v>
      </c>
      <c r="L901" s="264">
        <f t="shared" si="1049"/>
        <v>0</v>
      </c>
      <c r="M901" s="265">
        <f t="shared" si="1050"/>
        <v>0</v>
      </c>
      <c r="N901" s="226"/>
      <c r="O901" s="205"/>
      <c r="P901" s="205"/>
      <c r="S901" s="241"/>
    </row>
    <row r="902" spans="1:19" ht="22.5" x14ac:dyDescent="0.2">
      <c r="A902" s="1"/>
      <c r="B902" s="199"/>
      <c r="C902" s="198"/>
      <c r="D902" s="269" t="s">
        <v>794</v>
      </c>
      <c r="E902" s="267" t="s">
        <v>795</v>
      </c>
      <c r="F902" s="266" t="s">
        <v>103</v>
      </c>
      <c r="G902" s="262">
        <v>4</v>
      </c>
      <c r="H902" s="262">
        <v>0</v>
      </c>
      <c r="I902" s="263">
        <v>0</v>
      </c>
      <c r="J902" s="264">
        <f t="shared" si="1047"/>
        <v>0</v>
      </c>
      <c r="K902" s="264">
        <f t="shared" si="1048"/>
        <v>0</v>
      </c>
      <c r="L902" s="264">
        <f t="shared" si="1049"/>
        <v>0</v>
      </c>
      <c r="M902" s="265">
        <f t="shared" si="1050"/>
        <v>0</v>
      </c>
      <c r="N902" s="226"/>
      <c r="O902" s="205"/>
      <c r="P902" s="205"/>
      <c r="S902" s="241"/>
    </row>
    <row r="903" spans="1:19" ht="33.75" x14ac:dyDescent="0.2">
      <c r="A903" s="1"/>
      <c r="B903" s="199"/>
      <c r="C903" s="198"/>
      <c r="D903" s="269" t="s">
        <v>796</v>
      </c>
      <c r="E903" s="267" t="s">
        <v>797</v>
      </c>
      <c r="F903" s="266" t="s">
        <v>103</v>
      </c>
      <c r="G903" s="262">
        <v>15</v>
      </c>
      <c r="H903" s="262">
        <v>0</v>
      </c>
      <c r="I903" s="263">
        <v>0</v>
      </c>
      <c r="J903" s="264">
        <f t="shared" si="1047"/>
        <v>0</v>
      </c>
      <c r="K903" s="264">
        <f t="shared" si="1048"/>
        <v>0</v>
      </c>
      <c r="L903" s="264">
        <f t="shared" si="1049"/>
        <v>0</v>
      </c>
      <c r="M903" s="265">
        <f t="shared" si="1050"/>
        <v>0</v>
      </c>
      <c r="N903" s="226"/>
      <c r="O903" s="205"/>
      <c r="P903" s="205"/>
      <c r="S903" s="241"/>
    </row>
    <row r="904" spans="1:19" ht="22.5" x14ac:dyDescent="0.2">
      <c r="A904" s="1"/>
      <c r="B904" s="199"/>
      <c r="C904" s="198"/>
      <c r="D904" s="269" t="s">
        <v>798</v>
      </c>
      <c r="E904" s="267" t="s">
        <v>574</v>
      </c>
      <c r="F904" s="266" t="s">
        <v>105</v>
      </c>
      <c r="G904" s="262">
        <v>4</v>
      </c>
      <c r="H904" s="262">
        <v>0</v>
      </c>
      <c r="I904" s="263">
        <v>0</v>
      </c>
      <c r="J904" s="264">
        <f t="shared" si="1047"/>
        <v>0</v>
      </c>
      <c r="K904" s="264">
        <f t="shared" si="1048"/>
        <v>0</v>
      </c>
      <c r="L904" s="264">
        <f t="shared" si="1049"/>
        <v>0</v>
      </c>
      <c r="M904" s="265">
        <f t="shared" si="1050"/>
        <v>0</v>
      </c>
      <c r="N904" s="226"/>
      <c r="O904" s="205"/>
      <c r="P904" s="205"/>
      <c r="S904" s="241"/>
    </row>
    <row r="905" spans="1:19" ht="22.5" x14ac:dyDescent="0.2">
      <c r="A905" s="1"/>
      <c r="B905" s="199"/>
      <c r="C905" s="198"/>
      <c r="D905" s="269" t="s">
        <v>799</v>
      </c>
      <c r="E905" s="267" t="s">
        <v>575</v>
      </c>
      <c r="F905" s="266" t="s">
        <v>105</v>
      </c>
      <c r="G905" s="262">
        <v>4</v>
      </c>
      <c r="H905" s="262">
        <v>0</v>
      </c>
      <c r="I905" s="263">
        <v>0</v>
      </c>
      <c r="J905" s="264">
        <f t="shared" si="1047"/>
        <v>0</v>
      </c>
      <c r="K905" s="264">
        <f t="shared" si="1048"/>
        <v>0</v>
      </c>
      <c r="L905" s="264">
        <f t="shared" si="1049"/>
        <v>0</v>
      </c>
      <c r="M905" s="265">
        <f t="shared" si="1050"/>
        <v>0</v>
      </c>
      <c r="N905" s="226"/>
      <c r="O905" s="205"/>
      <c r="P905" s="205"/>
      <c r="S905" s="241"/>
    </row>
    <row r="906" spans="1:19" ht="22.5" x14ac:dyDescent="0.2">
      <c r="A906" s="1"/>
      <c r="B906" s="199"/>
      <c r="C906" s="198"/>
      <c r="D906" s="269" t="s">
        <v>800</v>
      </c>
      <c r="E906" s="267" t="s">
        <v>801</v>
      </c>
      <c r="F906" s="266" t="s">
        <v>105</v>
      </c>
      <c r="G906" s="262">
        <v>4</v>
      </c>
      <c r="H906" s="262">
        <v>0</v>
      </c>
      <c r="I906" s="263">
        <v>0</v>
      </c>
      <c r="J906" s="264">
        <f t="shared" si="1047"/>
        <v>0</v>
      </c>
      <c r="K906" s="264">
        <f t="shared" si="1048"/>
        <v>0</v>
      </c>
      <c r="L906" s="264">
        <f t="shared" si="1049"/>
        <v>0</v>
      </c>
      <c r="M906" s="265">
        <f t="shared" si="1050"/>
        <v>0</v>
      </c>
      <c r="N906" s="226"/>
      <c r="O906" s="205"/>
      <c r="P906" s="205"/>
      <c r="S906" s="241"/>
    </row>
    <row r="907" spans="1:19" ht="33.75" x14ac:dyDescent="0.2">
      <c r="A907" s="1"/>
      <c r="B907" s="199"/>
      <c r="C907" s="198"/>
      <c r="D907" s="269" t="s">
        <v>802</v>
      </c>
      <c r="E907" s="267" t="s">
        <v>576</v>
      </c>
      <c r="F907" s="266" t="s">
        <v>105</v>
      </c>
      <c r="G907" s="262">
        <v>4</v>
      </c>
      <c r="H907" s="262">
        <v>0</v>
      </c>
      <c r="I907" s="263">
        <v>0</v>
      </c>
      <c r="J907" s="264">
        <f t="shared" si="1047"/>
        <v>0</v>
      </c>
      <c r="K907" s="264">
        <f t="shared" si="1048"/>
        <v>0</v>
      </c>
      <c r="L907" s="264">
        <f t="shared" si="1049"/>
        <v>0</v>
      </c>
      <c r="M907" s="265">
        <f t="shared" si="1050"/>
        <v>0</v>
      </c>
      <c r="N907" s="226"/>
      <c r="O907" s="205"/>
      <c r="P907" s="205"/>
      <c r="S907" s="241"/>
    </row>
    <row r="908" spans="1:19" ht="22.5" x14ac:dyDescent="0.2">
      <c r="A908" s="1"/>
      <c r="B908" s="199"/>
      <c r="C908" s="198"/>
      <c r="D908" s="269" t="s">
        <v>803</v>
      </c>
      <c r="E908" s="267" t="s">
        <v>1029</v>
      </c>
      <c r="F908" s="266" t="s">
        <v>105</v>
      </c>
      <c r="G908" s="262">
        <v>4</v>
      </c>
      <c r="H908" s="262">
        <v>0</v>
      </c>
      <c r="I908" s="263">
        <v>0</v>
      </c>
      <c r="J908" s="264">
        <f t="shared" si="1047"/>
        <v>0</v>
      </c>
      <c r="K908" s="264">
        <f t="shared" si="1048"/>
        <v>0</v>
      </c>
      <c r="L908" s="264">
        <f t="shared" si="1049"/>
        <v>0</v>
      </c>
      <c r="M908" s="265">
        <f t="shared" si="1050"/>
        <v>0</v>
      </c>
      <c r="N908" s="226"/>
      <c r="O908" s="205"/>
      <c r="P908" s="205"/>
      <c r="S908" s="241"/>
    </row>
    <row r="909" spans="1:19" x14ac:dyDescent="0.2">
      <c r="A909" s="1"/>
      <c r="B909" s="199"/>
      <c r="C909" s="198"/>
      <c r="D909" s="269" t="s">
        <v>1517</v>
      </c>
      <c r="E909" s="267" t="s">
        <v>1030</v>
      </c>
      <c r="F909" s="266" t="s">
        <v>105</v>
      </c>
      <c r="G909" s="262">
        <v>4</v>
      </c>
      <c r="H909" s="262">
        <v>0</v>
      </c>
      <c r="I909" s="263">
        <v>0</v>
      </c>
      <c r="J909" s="264">
        <f t="shared" ref="J909" si="1051">TRUNC(SUM(H909:I909),2)</f>
        <v>0</v>
      </c>
      <c r="K909" s="264">
        <f t="shared" ref="K909" si="1052">TRUNC(G909*H909,2)</f>
        <v>0</v>
      </c>
      <c r="L909" s="264">
        <f t="shared" ref="L909" si="1053">TRUNC(G909*I909,2)</f>
        <v>0</v>
      </c>
      <c r="M909" s="265">
        <f t="shared" ref="M909" si="1054">TRUNC(SUM(K909,L909),2)</f>
        <v>0</v>
      </c>
      <c r="N909" s="226"/>
      <c r="O909" s="205"/>
      <c r="P909" s="205"/>
      <c r="S909" s="241"/>
    </row>
    <row r="910" spans="1:19" x14ac:dyDescent="0.2">
      <c r="B910" s="252"/>
      <c r="C910" s="252"/>
      <c r="D910" s="260" t="s">
        <v>1518</v>
      </c>
      <c r="E910" s="252" t="s">
        <v>138</v>
      </c>
      <c r="F910" s="276"/>
      <c r="G910" s="253"/>
      <c r="H910" s="284"/>
      <c r="I910" s="284"/>
      <c r="J910" s="276"/>
      <c r="K910" s="276"/>
      <c r="L910" s="276"/>
      <c r="M910" s="286">
        <f>TRUNC(SUM(M911),2)</f>
        <v>0</v>
      </c>
      <c r="N910" s="229"/>
      <c r="S910" s="241"/>
    </row>
    <row r="911" spans="1:19" ht="9.6" customHeight="1" x14ac:dyDescent="0.2">
      <c r="A911" s="1"/>
      <c r="B911" s="199"/>
      <c r="C911" s="198"/>
      <c r="D911" s="269" t="s">
        <v>1519</v>
      </c>
      <c r="E911" s="267" t="s">
        <v>1084</v>
      </c>
      <c r="F911" s="266" t="s">
        <v>105</v>
      </c>
      <c r="G911" s="262">
        <v>2</v>
      </c>
      <c r="H911" s="262">
        <v>0</v>
      </c>
      <c r="I911" s="263">
        <v>0</v>
      </c>
      <c r="J911" s="264">
        <f t="shared" ref="J911" si="1055">TRUNC(SUM(H911:I911),2)</f>
        <v>0</v>
      </c>
      <c r="K911" s="264">
        <f t="shared" ref="K911" si="1056">TRUNC(G911*H911,2)</f>
        <v>0</v>
      </c>
      <c r="L911" s="264">
        <f t="shared" ref="L911" si="1057">TRUNC(G911*I911,2)</f>
        <v>0</v>
      </c>
      <c r="M911" s="265">
        <f t="shared" ref="M911" si="1058">TRUNC(SUM(K911,L911),2)</f>
        <v>0</v>
      </c>
      <c r="N911" s="226"/>
      <c r="O911" s="205"/>
      <c r="P911" s="205"/>
      <c r="S911" s="241"/>
    </row>
    <row r="912" spans="1:19" x14ac:dyDescent="0.2">
      <c r="B912" s="252"/>
      <c r="C912" s="252"/>
      <c r="D912" s="260" t="s">
        <v>1520</v>
      </c>
      <c r="E912" s="252" t="s">
        <v>139</v>
      </c>
      <c r="F912" s="276"/>
      <c r="G912" s="253"/>
      <c r="H912" s="284"/>
      <c r="I912" s="284"/>
      <c r="J912" s="276"/>
      <c r="K912" s="276"/>
      <c r="L912" s="276"/>
      <c r="M912" s="286">
        <f>TRUNC(SUM(M913:M914),2)</f>
        <v>0</v>
      </c>
      <c r="N912" s="229"/>
      <c r="S912" s="241"/>
    </row>
    <row r="913" spans="1:19" ht="22.5" x14ac:dyDescent="0.2">
      <c r="A913" s="1"/>
      <c r="B913" s="199"/>
      <c r="C913" s="198"/>
      <c r="D913" s="269" t="s">
        <v>1521</v>
      </c>
      <c r="E913" s="267" t="s">
        <v>804</v>
      </c>
      <c r="F913" s="266" t="s">
        <v>103</v>
      </c>
      <c r="G913" s="262">
        <v>15</v>
      </c>
      <c r="H913" s="262">
        <v>0</v>
      </c>
      <c r="I913" s="263">
        <v>0</v>
      </c>
      <c r="J913" s="264">
        <f t="shared" ref="J913:J914" si="1059">TRUNC(SUM(H913:I913),2)</f>
        <v>0</v>
      </c>
      <c r="K913" s="264">
        <f t="shared" ref="K913:K914" si="1060">TRUNC(G913*H913,2)</f>
        <v>0</v>
      </c>
      <c r="L913" s="264">
        <f t="shared" ref="L913:L914" si="1061">TRUNC(G913*I913,2)</f>
        <v>0</v>
      </c>
      <c r="M913" s="265">
        <f t="shared" ref="M913:M914" si="1062">TRUNC(SUM(K913,L913),2)</f>
        <v>0</v>
      </c>
      <c r="N913" s="226"/>
      <c r="O913" s="205"/>
      <c r="P913" s="205"/>
      <c r="S913" s="241"/>
    </row>
    <row r="914" spans="1:19" ht="22.5" x14ac:dyDescent="0.2">
      <c r="A914" s="1"/>
      <c r="B914" s="199"/>
      <c r="C914" s="198"/>
      <c r="D914" s="269" t="s">
        <v>805</v>
      </c>
      <c r="E914" s="267" t="s">
        <v>806</v>
      </c>
      <c r="F914" s="266" t="s">
        <v>103</v>
      </c>
      <c r="G914" s="262">
        <v>15</v>
      </c>
      <c r="H914" s="262">
        <v>0</v>
      </c>
      <c r="I914" s="263">
        <v>0</v>
      </c>
      <c r="J914" s="264">
        <f t="shared" si="1059"/>
        <v>0</v>
      </c>
      <c r="K914" s="264">
        <f t="shared" si="1060"/>
        <v>0</v>
      </c>
      <c r="L914" s="264">
        <f t="shared" si="1061"/>
        <v>0</v>
      </c>
      <c r="M914" s="265">
        <f t="shared" si="1062"/>
        <v>0</v>
      </c>
      <c r="N914" s="226"/>
      <c r="O914" s="205"/>
      <c r="P914" s="205"/>
      <c r="S914" s="241"/>
    </row>
    <row r="915" spans="1:19" x14ac:dyDescent="0.2">
      <c r="B915" s="252"/>
      <c r="C915" s="252"/>
      <c r="D915" s="260" t="s">
        <v>1522</v>
      </c>
      <c r="E915" s="252" t="s">
        <v>458</v>
      </c>
      <c r="F915" s="276"/>
      <c r="G915" s="253"/>
      <c r="H915" s="284"/>
      <c r="I915" s="284"/>
      <c r="J915" s="276"/>
      <c r="K915" s="276"/>
      <c r="L915" s="276"/>
      <c r="M915" s="286">
        <f>SUM(M916,M918,M923)</f>
        <v>0</v>
      </c>
      <c r="N915" s="229"/>
      <c r="S915" s="241"/>
    </row>
    <row r="916" spans="1:19" x14ac:dyDescent="0.2">
      <c r="B916" s="252"/>
      <c r="C916" s="252"/>
      <c r="D916" s="260" t="s">
        <v>1523</v>
      </c>
      <c r="E916" s="252" t="s">
        <v>579</v>
      </c>
      <c r="F916" s="276"/>
      <c r="G916" s="253"/>
      <c r="H916" s="284"/>
      <c r="I916" s="284"/>
      <c r="J916" s="276"/>
      <c r="K916" s="276"/>
      <c r="L916" s="276"/>
      <c r="M916" s="286">
        <f>TRUNC(SUM(M917:M917),2)</f>
        <v>0</v>
      </c>
      <c r="N916" s="229"/>
      <c r="S916" s="241"/>
    </row>
    <row r="917" spans="1:19" ht="33.75" x14ac:dyDescent="0.2">
      <c r="B917" s="199"/>
      <c r="C917" s="198"/>
      <c r="D917" s="269" t="s">
        <v>807</v>
      </c>
      <c r="E917" s="267" t="s">
        <v>1085</v>
      </c>
      <c r="F917" s="266" t="s">
        <v>105</v>
      </c>
      <c r="G917" s="262">
        <v>1</v>
      </c>
      <c r="H917" s="262">
        <v>0</v>
      </c>
      <c r="I917" s="263">
        <v>0</v>
      </c>
      <c r="J917" s="264">
        <f t="shared" ref="J917" si="1063">TRUNC(SUM(H917:I917),2)</f>
        <v>0</v>
      </c>
      <c r="K917" s="264">
        <f t="shared" ref="K917" si="1064">TRUNC(G917*H917,2)</f>
        <v>0</v>
      </c>
      <c r="L917" s="264">
        <f t="shared" ref="L917" si="1065">TRUNC(G917*I917,2)</f>
        <v>0</v>
      </c>
      <c r="M917" s="265">
        <f t="shared" ref="M917" si="1066">TRUNC(SUM(K917,L917),2)</f>
        <v>0</v>
      </c>
      <c r="N917" s="226"/>
      <c r="S917" s="241"/>
    </row>
    <row r="918" spans="1:19" x14ac:dyDescent="0.2">
      <c r="B918" s="252"/>
      <c r="C918" s="252"/>
      <c r="D918" s="260" t="s">
        <v>1524</v>
      </c>
      <c r="E918" s="252" t="s">
        <v>140</v>
      </c>
      <c r="F918" s="276"/>
      <c r="G918" s="253"/>
      <c r="H918" s="284"/>
      <c r="I918" s="284"/>
      <c r="J918" s="276"/>
      <c r="K918" s="276"/>
      <c r="L918" s="276"/>
      <c r="M918" s="286">
        <f>TRUNC(SUM(M919:M922),2)</f>
        <v>0</v>
      </c>
      <c r="N918" s="229"/>
      <c r="S918" s="241"/>
    </row>
    <row r="919" spans="1:19" ht="33.75" x14ac:dyDescent="0.2">
      <c r="B919" s="199"/>
      <c r="C919" s="198"/>
      <c r="D919" s="269" t="s">
        <v>808</v>
      </c>
      <c r="E919" s="267" t="s">
        <v>1086</v>
      </c>
      <c r="F919" s="266" t="s">
        <v>105</v>
      </c>
      <c r="G919" s="262">
        <v>1</v>
      </c>
      <c r="H919" s="262">
        <v>0</v>
      </c>
      <c r="I919" s="263">
        <v>0</v>
      </c>
      <c r="J919" s="264">
        <f t="shared" ref="J919:J921" si="1067">TRUNC(SUM(H919:I919),2)</f>
        <v>0</v>
      </c>
      <c r="K919" s="264">
        <f t="shared" ref="K919:K921" si="1068">TRUNC(G919*H919,2)</f>
        <v>0</v>
      </c>
      <c r="L919" s="264">
        <f t="shared" ref="L919:L921" si="1069">TRUNC(G919*I919,2)</f>
        <v>0</v>
      </c>
      <c r="M919" s="265">
        <f t="shared" ref="M919:M921" si="1070">TRUNC(SUM(K919,L919),2)</f>
        <v>0</v>
      </c>
      <c r="N919" s="226"/>
      <c r="S919" s="241"/>
    </row>
    <row r="920" spans="1:19" ht="45" x14ac:dyDescent="0.2">
      <c r="B920" s="199"/>
      <c r="C920" s="198"/>
      <c r="D920" s="269" t="s">
        <v>809</v>
      </c>
      <c r="E920" s="267" t="s">
        <v>580</v>
      </c>
      <c r="F920" s="266" t="s">
        <v>105</v>
      </c>
      <c r="G920" s="262">
        <v>1</v>
      </c>
      <c r="H920" s="262">
        <v>0</v>
      </c>
      <c r="I920" s="263">
        <v>0</v>
      </c>
      <c r="J920" s="264">
        <f t="shared" si="1067"/>
        <v>0</v>
      </c>
      <c r="K920" s="264">
        <f t="shared" si="1068"/>
        <v>0</v>
      </c>
      <c r="L920" s="264">
        <f t="shared" si="1069"/>
        <v>0</v>
      </c>
      <c r="M920" s="265">
        <f t="shared" si="1070"/>
        <v>0</v>
      </c>
      <c r="N920" s="226"/>
      <c r="S920" s="241"/>
    </row>
    <row r="921" spans="1:19" ht="33.75" x14ac:dyDescent="0.2">
      <c r="B921" s="199"/>
      <c r="C921" s="198"/>
      <c r="D921" s="269" t="s">
        <v>810</v>
      </c>
      <c r="E921" s="267" t="s">
        <v>1087</v>
      </c>
      <c r="F921" s="266" t="s">
        <v>105</v>
      </c>
      <c r="G921" s="262">
        <v>1</v>
      </c>
      <c r="H921" s="262">
        <v>0</v>
      </c>
      <c r="I921" s="263">
        <v>0</v>
      </c>
      <c r="J921" s="264">
        <f t="shared" si="1067"/>
        <v>0</v>
      </c>
      <c r="K921" s="264">
        <f t="shared" si="1068"/>
        <v>0</v>
      </c>
      <c r="L921" s="264">
        <f t="shared" si="1069"/>
        <v>0</v>
      </c>
      <c r="M921" s="265">
        <f t="shared" si="1070"/>
        <v>0</v>
      </c>
      <c r="N921" s="226"/>
      <c r="S921" s="241"/>
    </row>
    <row r="922" spans="1:19" ht="33.75" x14ac:dyDescent="0.2">
      <c r="B922" s="199"/>
      <c r="C922" s="198"/>
      <c r="D922" s="269" t="s">
        <v>1525</v>
      </c>
      <c r="E922" s="267" t="s">
        <v>1033</v>
      </c>
      <c r="F922" s="266" t="s">
        <v>105</v>
      </c>
      <c r="G922" s="262">
        <v>1</v>
      </c>
      <c r="H922" s="262">
        <v>0</v>
      </c>
      <c r="I922" s="263">
        <v>0</v>
      </c>
      <c r="J922" s="264">
        <f t="shared" ref="J922" si="1071">TRUNC(SUM(H922:I922),2)</f>
        <v>0</v>
      </c>
      <c r="K922" s="264">
        <f t="shared" ref="K922" si="1072">TRUNC(G922*H922,2)</f>
        <v>0</v>
      </c>
      <c r="L922" s="264">
        <f t="shared" ref="L922" si="1073">TRUNC(G922*I922,2)</f>
        <v>0</v>
      </c>
      <c r="M922" s="265">
        <f t="shared" ref="M922" si="1074">TRUNC(SUM(K922,L922),2)</f>
        <v>0</v>
      </c>
      <c r="N922" s="226"/>
      <c r="S922" s="241"/>
    </row>
    <row r="923" spans="1:19" x14ac:dyDescent="0.2">
      <c r="B923" s="252"/>
      <c r="C923" s="252"/>
      <c r="D923" s="260" t="s">
        <v>1526</v>
      </c>
      <c r="E923" s="252" t="s">
        <v>582</v>
      </c>
      <c r="F923" s="276"/>
      <c r="G923" s="253"/>
      <c r="H923" s="284"/>
      <c r="I923" s="284"/>
      <c r="J923" s="276"/>
      <c r="K923" s="276"/>
      <c r="L923" s="276"/>
      <c r="M923" s="286">
        <f>TRUNC(SUM(M924:M929),2)</f>
        <v>0</v>
      </c>
      <c r="N923" s="229"/>
      <c r="S923" s="241"/>
    </row>
    <row r="924" spans="1:19" ht="33.75" x14ac:dyDescent="0.2">
      <c r="B924" s="199"/>
      <c r="C924" s="198"/>
      <c r="D924" s="269" t="s">
        <v>811</v>
      </c>
      <c r="E924" s="267" t="s">
        <v>812</v>
      </c>
      <c r="F924" s="266" t="s">
        <v>105</v>
      </c>
      <c r="G924" s="262">
        <v>2</v>
      </c>
      <c r="H924" s="262">
        <v>0</v>
      </c>
      <c r="I924" s="263">
        <v>0</v>
      </c>
      <c r="J924" s="264">
        <f t="shared" ref="J924:J928" si="1075">TRUNC(SUM(H924:I924),2)</f>
        <v>0</v>
      </c>
      <c r="K924" s="264">
        <f t="shared" ref="K924:K928" si="1076">TRUNC(G924*H924,2)</f>
        <v>0</v>
      </c>
      <c r="L924" s="264">
        <f t="shared" ref="L924:L928" si="1077">TRUNC(G924*I924,2)</f>
        <v>0</v>
      </c>
      <c r="M924" s="265">
        <f t="shared" ref="M924:M928" si="1078">TRUNC(SUM(K924,L924),2)</f>
        <v>0</v>
      </c>
      <c r="N924" s="226"/>
      <c r="S924" s="241"/>
    </row>
    <row r="925" spans="1:19" ht="33.75" x14ac:dyDescent="0.2">
      <c r="B925" s="199"/>
      <c r="C925" s="198"/>
      <c r="D925" s="269" t="s">
        <v>813</v>
      </c>
      <c r="E925" s="267" t="s">
        <v>814</v>
      </c>
      <c r="F925" s="266" t="s">
        <v>105</v>
      </c>
      <c r="G925" s="262">
        <v>3</v>
      </c>
      <c r="H925" s="262">
        <v>0</v>
      </c>
      <c r="I925" s="263">
        <v>0</v>
      </c>
      <c r="J925" s="264">
        <f t="shared" si="1075"/>
        <v>0</v>
      </c>
      <c r="K925" s="264">
        <f t="shared" si="1076"/>
        <v>0</v>
      </c>
      <c r="L925" s="264">
        <f t="shared" si="1077"/>
        <v>0</v>
      </c>
      <c r="M925" s="265">
        <f t="shared" si="1078"/>
        <v>0</v>
      </c>
      <c r="N925" s="226"/>
      <c r="S925" s="241"/>
    </row>
    <row r="926" spans="1:19" ht="22.5" x14ac:dyDescent="0.2">
      <c r="B926" s="199"/>
      <c r="C926" s="198"/>
      <c r="D926" s="269" t="s">
        <v>815</v>
      </c>
      <c r="E926" s="267" t="s">
        <v>816</v>
      </c>
      <c r="F926" s="266" t="s">
        <v>105</v>
      </c>
      <c r="G926" s="262">
        <v>1</v>
      </c>
      <c r="H926" s="262">
        <v>0</v>
      </c>
      <c r="I926" s="263">
        <v>0</v>
      </c>
      <c r="J926" s="264">
        <f t="shared" si="1075"/>
        <v>0</v>
      </c>
      <c r="K926" s="264">
        <f t="shared" si="1076"/>
        <v>0</v>
      </c>
      <c r="L926" s="264">
        <f t="shared" si="1077"/>
        <v>0</v>
      </c>
      <c r="M926" s="265">
        <f t="shared" si="1078"/>
        <v>0</v>
      </c>
      <c r="N926" s="226"/>
      <c r="S926" s="241"/>
    </row>
    <row r="927" spans="1:19" ht="22.5" x14ac:dyDescent="0.2">
      <c r="B927" s="199"/>
      <c r="C927" s="198"/>
      <c r="D927" s="269" t="s">
        <v>817</v>
      </c>
      <c r="E927" s="267" t="s">
        <v>818</v>
      </c>
      <c r="F927" s="266" t="s">
        <v>105</v>
      </c>
      <c r="G927" s="262">
        <v>1</v>
      </c>
      <c r="H927" s="262">
        <v>0</v>
      </c>
      <c r="I927" s="263">
        <v>0</v>
      </c>
      <c r="J927" s="264">
        <f t="shared" si="1075"/>
        <v>0</v>
      </c>
      <c r="K927" s="264">
        <f t="shared" si="1076"/>
        <v>0</v>
      </c>
      <c r="L927" s="264">
        <f t="shared" si="1077"/>
        <v>0</v>
      </c>
      <c r="M927" s="265">
        <f t="shared" si="1078"/>
        <v>0</v>
      </c>
      <c r="N927" s="226"/>
      <c r="S927" s="241"/>
    </row>
    <row r="928" spans="1:19" ht="33.75" x14ac:dyDescent="0.2">
      <c r="B928" s="199"/>
      <c r="C928" s="198"/>
      <c r="D928" s="269" t="s">
        <v>819</v>
      </c>
      <c r="E928" s="267" t="s">
        <v>1088</v>
      </c>
      <c r="F928" s="266" t="s">
        <v>105</v>
      </c>
      <c r="G928" s="262">
        <v>1</v>
      </c>
      <c r="H928" s="262">
        <v>0</v>
      </c>
      <c r="I928" s="263">
        <v>0</v>
      </c>
      <c r="J928" s="264">
        <f t="shared" si="1075"/>
        <v>0</v>
      </c>
      <c r="K928" s="264">
        <f t="shared" si="1076"/>
        <v>0</v>
      </c>
      <c r="L928" s="264">
        <f t="shared" si="1077"/>
        <v>0</v>
      </c>
      <c r="M928" s="265">
        <f t="shared" si="1078"/>
        <v>0</v>
      </c>
      <c r="N928" s="226"/>
      <c r="S928" s="241"/>
    </row>
    <row r="929" spans="1:19" ht="22.5" x14ac:dyDescent="0.2">
      <c r="B929" s="199"/>
      <c r="C929" s="198"/>
      <c r="D929" s="269" t="s">
        <v>1527</v>
      </c>
      <c r="E929" s="267" t="s">
        <v>820</v>
      </c>
      <c r="F929" s="266" t="s">
        <v>821</v>
      </c>
      <c r="G929" s="262">
        <v>1</v>
      </c>
      <c r="H929" s="262">
        <v>0</v>
      </c>
      <c r="I929" s="263">
        <v>0</v>
      </c>
      <c r="J929" s="264">
        <f t="shared" ref="J929" si="1079">TRUNC(SUM(H929:I929),2)</f>
        <v>0</v>
      </c>
      <c r="K929" s="264">
        <f t="shared" ref="K929" si="1080">TRUNC(G929*H929,2)</f>
        <v>0</v>
      </c>
      <c r="L929" s="264">
        <f t="shared" ref="L929" si="1081">TRUNC(G929*I929,2)</f>
        <v>0</v>
      </c>
      <c r="M929" s="265">
        <f t="shared" ref="M929" si="1082">TRUNC(SUM(K929,L929),2)</f>
        <v>0</v>
      </c>
      <c r="N929" s="226"/>
      <c r="S929" s="241"/>
    </row>
    <row r="930" spans="1:19" x14ac:dyDescent="0.2">
      <c r="B930" s="252"/>
      <c r="C930" s="252"/>
      <c r="D930" s="260" t="s">
        <v>1528</v>
      </c>
      <c r="E930" s="252" t="s">
        <v>131</v>
      </c>
      <c r="F930" s="276"/>
      <c r="G930" s="253"/>
      <c r="H930" s="284"/>
      <c r="I930" s="284"/>
      <c r="J930" s="276"/>
      <c r="K930" s="276"/>
      <c r="L930" s="276"/>
      <c r="M930" s="286">
        <f>SUM(M931,M933)</f>
        <v>0</v>
      </c>
      <c r="N930" s="229"/>
      <c r="S930" s="241"/>
    </row>
    <row r="931" spans="1:19" x14ac:dyDescent="0.2">
      <c r="B931" s="252"/>
      <c r="C931" s="252"/>
      <c r="D931" s="260" t="s">
        <v>1529</v>
      </c>
      <c r="E931" s="252" t="s">
        <v>587</v>
      </c>
      <c r="F931" s="276"/>
      <c r="G931" s="253"/>
      <c r="H931" s="284"/>
      <c r="I931" s="284"/>
      <c r="J931" s="276"/>
      <c r="K931" s="276"/>
      <c r="L931" s="276"/>
      <c r="M931" s="286">
        <f>TRUNC(SUM(M932),2)</f>
        <v>0</v>
      </c>
      <c r="N931" s="229"/>
      <c r="S931" s="241"/>
    </row>
    <row r="932" spans="1:19" ht="33.75" x14ac:dyDescent="0.2">
      <c r="B932" s="199"/>
      <c r="C932" s="198"/>
      <c r="D932" s="269" t="s">
        <v>822</v>
      </c>
      <c r="E932" s="267" t="s">
        <v>823</v>
      </c>
      <c r="F932" s="266" t="s">
        <v>105</v>
      </c>
      <c r="G932" s="262">
        <v>1</v>
      </c>
      <c r="H932" s="262">
        <v>0</v>
      </c>
      <c r="I932" s="263">
        <v>0</v>
      </c>
      <c r="J932" s="264">
        <f t="shared" ref="J932" si="1083">TRUNC(SUM(H932:I932),2)</f>
        <v>0</v>
      </c>
      <c r="K932" s="264">
        <f t="shared" ref="K932" si="1084">TRUNC(G932*H932,2)</f>
        <v>0</v>
      </c>
      <c r="L932" s="264">
        <f t="shared" ref="L932" si="1085">TRUNC(G932*I932,2)</f>
        <v>0</v>
      </c>
      <c r="M932" s="265">
        <f t="shared" ref="M932" si="1086">TRUNC(SUM(K932,L932),2)</f>
        <v>0</v>
      </c>
      <c r="N932" s="226"/>
      <c r="S932" s="241"/>
    </row>
    <row r="933" spans="1:19" x14ac:dyDescent="0.2">
      <c r="B933" s="252"/>
      <c r="C933" s="252"/>
      <c r="D933" s="260" t="s">
        <v>824</v>
      </c>
      <c r="E933" s="252" t="s">
        <v>141</v>
      </c>
      <c r="F933" s="276"/>
      <c r="G933" s="253"/>
      <c r="H933" s="284"/>
      <c r="I933" s="284"/>
      <c r="J933" s="276"/>
      <c r="K933" s="276"/>
      <c r="L933" s="276"/>
      <c r="M933" s="286">
        <f>TRUNC(SUM(M934:M937),2)</f>
        <v>0</v>
      </c>
      <c r="N933" s="229"/>
      <c r="S933" s="241"/>
    </row>
    <row r="934" spans="1:19" ht="33.75" x14ac:dyDescent="0.2">
      <c r="B934" s="199"/>
      <c r="C934" s="198"/>
      <c r="D934" s="269" t="s">
        <v>825</v>
      </c>
      <c r="E934" s="267" t="s">
        <v>142</v>
      </c>
      <c r="F934" s="266" t="s">
        <v>147</v>
      </c>
      <c r="G934" s="262">
        <v>18</v>
      </c>
      <c r="H934" s="262">
        <v>0</v>
      </c>
      <c r="I934" s="263">
        <v>0</v>
      </c>
      <c r="J934" s="264">
        <f t="shared" ref="J934" si="1087">TRUNC(SUM(H934:I934),2)</f>
        <v>0</v>
      </c>
      <c r="K934" s="264">
        <f t="shared" ref="K934:K936" si="1088">TRUNC(G934*H934,2)</f>
        <v>0</v>
      </c>
      <c r="L934" s="264">
        <f t="shared" ref="L934:L936" si="1089">TRUNC(G934*I934,2)</f>
        <v>0</v>
      </c>
      <c r="M934" s="265">
        <f t="shared" ref="M934:M936" si="1090">TRUNC(SUM(K934,L934),2)</f>
        <v>0</v>
      </c>
      <c r="N934" s="226"/>
      <c r="S934" s="241"/>
    </row>
    <row r="935" spans="1:19" ht="33.75" x14ac:dyDescent="0.2">
      <c r="B935" s="199"/>
      <c r="C935" s="198"/>
      <c r="D935" s="269" t="s">
        <v>826</v>
      </c>
      <c r="E935" s="267" t="s">
        <v>143</v>
      </c>
      <c r="F935" s="266" t="s">
        <v>147</v>
      </c>
      <c r="G935" s="262">
        <v>40</v>
      </c>
      <c r="H935" s="262">
        <v>0</v>
      </c>
      <c r="I935" s="263">
        <v>0</v>
      </c>
      <c r="J935" s="264">
        <f t="shared" ref="J935:J936" si="1091">TRUNC(SUM(H935:I935),2)</f>
        <v>0</v>
      </c>
      <c r="K935" s="264">
        <f t="shared" si="1088"/>
        <v>0</v>
      </c>
      <c r="L935" s="264">
        <f t="shared" si="1089"/>
        <v>0</v>
      </c>
      <c r="M935" s="265">
        <f t="shared" si="1090"/>
        <v>0</v>
      </c>
      <c r="N935" s="226"/>
      <c r="S935" s="241"/>
    </row>
    <row r="936" spans="1:19" ht="33.75" x14ac:dyDescent="0.2">
      <c r="B936" s="199"/>
      <c r="C936" s="198"/>
      <c r="D936" s="269" t="s">
        <v>827</v>
      </c>
      <c r="E936" s="267" t="s">
        <v>828</v>
      </c>
      <c r="F936" s="266" t="s">
        <v>147</v>
      </c>
      <c r="G936" s="262">
        <v>214</v>
      </c>
      <c r="H936" s="262">
        <v>0</v>
      </c>
      <c r="I936" s="263">
        <v>0</v>
      </c>
      <c r="J936" s="264">
        <f t="shared" si="1091"/>
        <v>0</v>
      </c>
      <c r="K936" s="264">
        <f t="shared" si="1088"/>
        <v>0</v>
      </c>
      <c r="L936" s="264">
        <f t="shared" si="1089"/>
        <v>0</v>
      </c>
      <c r="M936" s="265">
        <f t="shared" si="1090"/>
        <v>0</v>
      </c>
      <c r="N936" s="226"/>
      <c r="S936" s="241"/>
    </row>
    <row r="937" spans="1:19" ht="22.5" x14ac:dyDescent="0.2">
      <c r="B937" s="199"/>
      <c r="C937" s="198"/>
      <c r="D937" s="269" t="s">
        <v>1530</v>
      </c>
      <c r="E937" s="267" t="s">
        <v>589</v>
      </c>
      <c r="F937" s="266" t="s">
        <v>147</v>
      </c>
      <c r="G937" s="262">
        <v>16</v>
      </c>
      <c r="H937" s="262">
        <v>0</v>
      </c>
      <c r="I937" s="263">
        <v>0</v>
      </c>
      <c r="J937" s="264">
        <f t="shared" ref="J937" si="1092">TRUNC(SUM(H937:I937),2)</f>
        <v>0</v>
      </c>
      <c r="K937" s="264">
        <f t="shared" ref="K937" si="1093">TRUNC(G937*H937,2)</f>
        <v>0</v>
      </c>
      <c r="L937" s="264">
        <f t="shared" ref="L937" si="1094">TRUNC(G937*I937,2)</f>
        <v>0</v>
      </c>
      <c r="M937" s="265">
        <f t="shared" ref="M937" si="1095">TRUNC(SUM(K937,L937),2)</f>
        <v>0</v>
      </c>
      <c r="N937" s="226"/>
      <c r="S937" s="241"/>
    </row>
    <row r="938" spans="1:19" x14ac:dyDescent="0.2">
      <c r="B938" s="252"/>
      <c r="C938" s="252"/>
      <c r="D938" s="260" t="s">
        <v>1531</v>
      </c>
      <c r="E938" s="252" t="s">
        <v>144</v>
      </c>
      <c r="F938" s="276"/>
      <c r="G938" s="253"/>
      <c r="H938" s="284"/>
      <c r="I938" s="284"/>
      <c r="J938" s="276"/>
      <c r="K938" s="276"/>
      <c r="L938" s="276"/>
      <c r="M938" s="286">
        <f>TRUNC(SUM(M939:M943),2)</f>
        <v>0</v>
      </c>
      <c r="N938" s="229"/>
      <c r="S938" s="241"/>
    </row>
    <row r="939" spans="1:19" ht="45" x14ac:dyDescent="0.2">
      <c r="A939" s="1"/>
      <c r="B939" s="199"/>
      <c r="C939" s="198"/>
      <c r="D939" s="269" t="s">
        <v>1529</v>
      </c>
      <c r="E939" s="267" t="s">
        <v>145</v>
      </c>
      <c r="F939" s="266" t="s">
        <v>147</v>
      </c>
      <c r="G939" s="262">
        <v>0.5</v>
      </c>
      <c r="H939" s="262">
        <v>0</v>
      </c>
      <c r="I939" s="263">
        <v>0</v>
      </c>
      <c r="J939" s="264">
        <f t="shared" ref="J939:J943" si="1096">TRUNC(SUM(H939:I939),2)</f>
        <v>0</v>
      </c>
      <c r="K939" s="264">
        <f t="shared" ref="K939:K943" si="1097">TRUNC(G939*H939,2)</f>
        <v>0</v>
      </c>
      <c r="L939" s="264">
        <f t="shared" ref="L939:L943" si="1098">TRUNC(G939*I939,2)</f>
        <v>0</v>
      </c>
      <c r="M939" s="265">
        <f t="shared" ref="M939:M943" si="1099">TRUNC(SUM(K939,L939),2)</f>
        <v>0</v>
      </c>
      <c r="N939" s="226"/>
      <c r="O939" s="205"/>
      <c r="P939" s="205"/>
      <c r="S939" s="241"/>
    </row>
    <row r="940" spans="1:19" ht="22.5" x14ac:dyDescent="0.2">
      <c r="A940" s="1"/>
      <c r="B940" s="199"/>
      <c r="C940" s="198"/>
      <c r="D940" s="269" t="s">
        <v>1532</v>
      </c>
      <c r="E940" s="267" t="s">
        <v>590</v>
      </c>
      <c r="F940" s="266" t="s">
        <v>105</v>
      </c>
      <c r="G940" s="262">
        <v>12</v>
      </c>
      <c r="H940" s="262">
        <v>0</v>
      </c>
      <c r="I940" s="263">
        <v>0</v>
      </c>
      <c r="J940" s="264">
        <f t="shared" si="1096"/>
        <v>0</v>
      </c>
      <c r="K940" s="264">
        <f t="shared" si="1097"/>
        <v>0</v>
      </c>
      <c r="L940" s="264">
        <f t="shared" si="1098"/>
        <v>0</v>
      </c>
      <c r="M940" s="265">
        <f t="shared" si="1099"/>
        <v>0</v>
      </c>
      <c r="N940" s="226"/>
      <c r="O940" s="205"/>
      <c r="P940" s="205"/>
      <c r="S940" s="241"/>
    </row>
    <row r="941" spans="1:19" ht="33.75" x14ac:dyDescent="0.2">
      <c r="A941" s="1"/>
      <c r="B941" s="199"/>
      <c r="C941" s="198"/>
      <c r="D941" s="269" t="s">
        <v>1533</v>
      </c>
      <c r="E941" s="267" t="s">
        <v>146</v>
      </c>
      <c r="F941" s="266" t="s">
        <v>105</v>
      </c>
      <c r="G941" s="262">
        <v>8</v>
      </c>
      <c r="H941" s="262">
        <v>0</v>
      </c>
      <c r="I941" s="263">
        <v>0</v>
      </c>
      <c r="J941" s="264">
        <f t="shared" si="1096"/>
        <v>0</v>
      </c>
      <c r="K941" s="264">
        <f t="shared" si="1097"/>
        <v>0</v>
      </c>
      <c r="L941" s="264">
        <f t="shared" si="1098"/>
        <v>0</v>
      </c>
      <c r="M941" s="265">
        <f t="shared" si="1099"/>
        <v>0</v>
      </c>
      <c r="N941" s="226"/>
      <c r="O941" s="205"/>
      <c r="P941" s="205"/>
      <c r="S941" s="241"/>
    </row>
    <row r="942" spans="1:19" ht="22.5" x14ac:dyDescent="0.2">
      <c r="A942" s="1"/>
      <c r="B942" s="199"/>
      <c r="C942" s="198"/>
      <c r="D942" s="269" t="s">
        <v>1534</v>
      </c>
      <c r="E942" s="267" t="s">
        <v>829</v>
      </c>
      <c r="F942" s="266" t="s">
        <v>105</v>
      </c>
      <c r="G942" s="262">
        <v>2</v>
      </c>
      <c r="H942" s="262">
        <v>0</v>
      </c>
      <c r="I942" s="263">
        <v>0</v>
      </c>
      <c r="J942" s="264">
        <f t="shared" si="1096"/>
        <v>0</v>
      </c>
      <c r="K942" s="264">
        <f t="shared" si="1097"/>
        <v>0</v>
      </c>
      <c r="L942" s="264">
        <f t="shared" si="1098"/>
        <v>0</v>
      </c>
      <c r="M942" s="265">
        <f t="shared" si="1099"/>
        <v>0</v>
      </c>
      <c r="N942" s="226"/>
      <c r="O942" s="205"/>
      <c r="P942" s="205"/>
      <c r="S942" s="241"/>
    </row>
    <row r="943" spans="1:19" x14ac:dyDescent="0.2">
      <c r="A943" s="1"/>
      <c r="B943" s="199"/>
      <c r="C943" s="198"/>
      <c r="D943" s="269" t="s">
        <v>1535</v>
      </c>
      <c r="E943" s="267" t="s">
        <v>830</v>
      </c>
      <c r="F943" s="266" t="s">
        <v>105</v>
      </c>
      <c r="G943" s="262">
        <v>6</v>
      </c>
      <c r="H943" s="262">
        <v>0</v>
      </c>
      <c r="I943" s="263">
        <v>0</v>
      </c>
      <c r="J943" s="264">
        <f t="shared" si="1096"/>
        <v>0</v>
      </c>
      <c r="K943" s="264">
        <f t="shared" si="1097"/>
        <v>0</v>
      </c>
      <c r="L943" s="264">
        <f t="shared" si="1098"/>
        <v>0</v>
      </c>
      <c r="M943" s="265">
        <f t="shared" si="1099"/>
        <v>0</v>
      </c>
      <c r="N943" s="226"/>
      <c r="O943" s="205"/>
      <c r="P943" s="205"/>
      <c r="S943" s="241"/>
    </row>
    <row r="944" spans="1:19" x14ac:dyDescent="0.2">
      <c r="B944" s="255"/>
      <c r="C944" s="12"/>
      <c r="D944" s="261"/>
      <c r="E944" s="256" t="s">
        <v>26</v>
      </c>
      <c r="F944" s="277" t="s">
        <v>22</v>
      </c>
      <c r="G944" s="181"/>
      <c r="H944" s="181"/>
      <c r="I944" s="257"/>
      <c r="J944" s="2"/>
      <c r="K944" s="5">
        <f>SUM(K900:K943)</f>
        <v>0</v>
      </c>
      <c r="L944" s="5">
        <f>SUM(L900:L943)</f>
        <v>0</v>
      </c>
      <c r="M944" s="210"/>
      <c r="N944" s="226"/>
    </row>
    <row r="945" spans="1:19" x14ac:dyDescent="0.2">
      <c r="B945" s="7"/>
      <c r="C945" s="6"/>
      <c r="D945" s="240"/>
      <c r="E945" s="6" t="s">
        <v>22</v>
      </c>
      <c r="F945" s="278" t="s">
        <v>22</v>
      </c>
      <c r="G945" s="8"/>
      <c r="H945" s="8"/>
      <c r="I945" s="9"/>
      <c r="J945" s="10"/>
      <c r="K945" s="10"/>
      <c r="L945" s="246">
        <f>SUM(K944:L944)</f>
        <v>0</v>
      </c>
      <c r="M945" s="211"/>
      <c r="N945" s="226"/>
    </row>
    <row r="946" spans="1:19" x14ac:dyDescent="0.2">
      <c r="B946" s="12"/>
      <c r="C946" s="12"/>
      <c r="D946" s="181"/>
      <c r="E946" s="13" t="s">
        <v>36</v>
      </c>
      <c r="F946" s="277" t="s">
        <v>22</v>
      </c>
      <c r="G946" s="14"/>
      <c r="H946" s="2"/>
      <c r="I946" s="2"/>
      <c r="J946" s="2"/>
      <c r="K946" s="15">
        <f>TRUNC(SUM(K34+K41+K57+K63+K89+K94+K118+K125+K148+K160+K193+K246+K253+K283+K289+K305+K311+K318+K337+K362+K369+K384+K390+K428+K441+K496+K567+K577+K623+K637+K643+K650+K667+K690+K700+K712+K719+K750+K771+K831+K888+K896+K944),2)</f>
        <v>0</v>
      </c>
      <c r="L946" s="38">
        <f>TRUNC(SUM(L34+L41+L57+L63+L89+L94+L118+L125+L148+L160+L193+L246+L253+L283+L289+L305+L311+L318+L337+L362+L369+L384+L390+L428+L441+L496+L567+L577+L623+L637+L643+L650+L667+L690+L700+L712+L719+L750+L771+L831+L888+L896+L944),2)</f>
        <v>0</v>
      </c>
      <c r="M946" s="210"/>
      <c r="N946" s="226"/>
    </row>
    <row r="947" spans="1:19" x14ac:dyDescent="0.2">
      <c r="B947" s="12"/>
      <c r="C947" s="12"/>
      <c r="D947" s="181"/>
      <c r="E947" s="13" t="s">
        <v>37</v>
      </c>
      <c r="F947" s="277" t="s">
        <v>22</v>
      </c>
      <c r="G947" s="14"/>
      <c r="H947" s="2"/>
      <c r="I947" s="2"/>
      <c r="J947" s="2"/>
      <c r="K947" s="40"/>
      <c r="L947" s="2">
        <f>L946</f>
        <v>0</v>
      </c>
      <c r="M947" s="210"/>
      <c r="N947" s="226"/>
    </row>
    <row r="948" spans="1:19" x14ac:dyDescent="0.2">
      <c r="B948" s="12"/>
      <c r="C948" s="12"/>
      <c r="D948" s="181"/>
      <c r="E948" s="13"/>
      <c r="F948" s="277"/>
      <c r="G948" s="14"/>
      <c r="H948" s="2"/>
      <c r="I948" s="2"/>
      <c r="J948" s="2"/>
      <c r="K948" s="40"/>
      <c r="L948" s="2"/>
      <c r="M948" s="210"/>
      <c r="N948" s="226"/>
    </row>
    <row r="949" spans="1:19" x14ac:dyDescent="0.2">
      <c r="B949" s="16"/>
      <c r="C949" s="16"/>
      <c r="D949" s="182"/>
      <c r="E949" s="17" t="s">
        <v>77</v>
      </c>
      <c r="F949" s="279" t="s">
        <v>22</v>
      </c>
      <c r="G949" s="18"/>
      <c r="H949" s="19"/>
      <c r="I949" s="19"/>
      <c r="J949" s="19"/>
      <c r="K949" s="20"/>
      <c r="L949" s="20">
        <f>TRUNC(SUM(K946,L947),2)</f>
        <v>0</v>
      </c>
      <c r="M949" s="212"/>
      <c r="N949" s="226"/>
    </row>
    <row r="950" spans="1:19" x14ac:dyDescent="0.2">
      <c r="B950" s="12"/>
      <c r="C950" s="12"/>
      <c r="D950" s="181"/>
      <c r="E950" s="13"/>
      <c r="F950" s="277"/>
      <c r="G950" s="14"/>
      <c r="H950" s="2"/>
      <c r="I950" s="2"/>
      <c r="J950" s="2"/>
      <c r="K950" s="40"/>
      <c r="L950" s="2"/>
      <c r="M950" s="210"/>
      <c r="N950" s="226"/>
    </row>
    <row r="951" spans="1:19" x14ac:dyDescent="0.2">
      <c r="B951" s="252"/>
      <c r="C951" s="252"/>
      <c r="D951" s="259">
        <v>6</v>
      </c>
      <c r="E951" s="252" t="s">
        <v>1089</v>
      </c>
      <c r="F951" s="276"/>
      <c r="G951" s="253"/>
      <c r="H951" s="284"/>
      <c r="I951" s="284"/>
      <c r="J951" s="276"/>
      <c r="K951" s="276"/>
      <c r="L951" s="276"/>
      <c r="M951" s="286">
        <f>SUM(M952,M956,M958,M961,M969,M978,M989,M999)</f>
        <v>0</v>
      </c>
      <c r="N951" s="229"/>
    </row>
    <row r="952" spans="1:19" x14ac:dyDescent="0.2">
      <c r="B952" s="252"/>
      <c r="C952" s="252"/>
      <c r="D952" s="260" t="s">
        <v>1035</v>
      </c>
      <c r="E952" s="252" t="s">
        <v>1090</v>
      </c>
      <c r="F952" s="276"/>
      <c r="G952" s="253"/>
      <c r="H952" s="284"/>
      <c r="I952" s="284"/>
      <c r="J952" s="276"/>
      <c r="K952" s="276"/>
      <c r="L952" s="276"/>
      <c r="M952" s="286">
        <f>TRUNC(SUM(M953:M955),2)</f>
        <v>0</v>
      </c>
      <c r="N952" s="229"/>
      <c r="S952" s="241"/>
    </row>
    <row r="953" spans="1:19" x14ac:dyDescent="0.2">
      <c r="A953" s="1"/>
      <c r="B953" s="199"/>
      <c r="C953" s="198"/>
      <c r="D953" s="269" t="s">
        <v>1036</v>
      </c>
      <c r="E953" s="267" t="s">
        <v>1091</v>
      </c>
      <c r="F953" s="266" t="s">
        <v>105</v>
      </c>
      <c r="G953" s="262">
        <v>6</v>
      </c>
      <c r="H953" s="262">
        <v>0</v>
      </c>
      <c r="I953" s="263">
        <v>0</v>
      </c>
      <c r="J953" s="264">
        <f t="shared" ref="J953:J955" si="1100">TRUNC(SUM(H953:I953),2)</f>
        <v>0</v>
      </c>
      <c r="K953" s="264">
        <f t="shared" ref="K953:K955" si="1101">TRUNC(G953*H953,2)</f>
        <v>0</v>
      </c>
      <c r="L953" s="264">
        <f t="shared" ref="L953:L955" si="1102">TRUNC(G953*I953,2)</f>
        <v>0</v>
      </c>
      <c r="M953" s="265">
        <f t="shared" ref="M953:M955" si="1103">TRUNC(SUM(K953,L953),2)</f>
        <v>0</v>
      </c>
      <c r="N953" s="226"/>
      <c r="O953" s="205"/>
      <c r="P953" s="205"/>
      <c r="S953" s="241"/>
    </row>
    <row r="954" spans="1:19" ht="33.75" x14ac:dyDescent="0.2">
      <c r="A954" s="1"/>
      <c r="B954" s="199"/>
      <c r="C954" s="198"/>
      <c r="D954" s="269" t="s">
        <v>1037</v>
      </c>
      <c r="E954" s="267" t="s">
        <v>1092</v>
      </c>
      <c r="F954" s="266" t="s">
        <v>105</v>
      </c>
      <c r="G954" s="262">
        <v>4</v>
      </c>
      <c r="H954" s="262">
        <v>0</v>
      </c>
      <c r="I954" s="263">
        <v>0</v>
      </c>
      <c r="J954" s="264">
        <f t="shared" si="1100"/>
        <v>0</v>
      </c>
      <c r="K954" s="264">
        <f t="shared" si="1101"/>
        <v>0</v>
      </c>
      <c r="L954" s="264">
        <f t="shared" si="1102"/>
        <v>0</v>
      </c>
      <c r="M954" s="265">
        <f t="shared" si="1103"/>
        <v>0</v>
      </c>
      <c r="N954" s="226"/>
      <c r="O954" s="205"/>
      <c r="P954" s="205"/>
      <c r="S954" s="241"/>
    </row>
    <row r="955" spans="1:19" ht="33.75" x14ac:dyDescent="0.2">
      <c r="A955" s="1"/>
      <c r="B955" s="199"/>
      <c r="C955" s="198"/>
      <c r="D955" s="269" t="s">
        <v>1038</v>
      </c>
      <c r="E955" s="267" t="s">
        <v>1093</v>
      </c>
      <c r="F955" s="266" t="s">
        <v>105</v>
      </c>
      <c r="G955" s="262">
        <v>4</v>
      </c>
      <c r="H955" s="262">
        <v>0</v>
      </c>
      <c r="I955" s="263">
        <v>0</v>
      </c>
      <c r="J955" s="264">
        <f t="shared" si="1100"/>
        <v>0</v>
      </c>
      <c r="K955" s="264">
        <f t="shared" si="1101"/>
        <v>0</v>
      </c>
      <c r="L955" s="264">
        <f t="shared" si="1102"/>
        <v>0</v>
      </c>
      <c r="M955" s="265">
        <f t="shared" si="1103"/>
        <v>0</v>
      </c>
      <c r="N955" s="226"/>
      <c r="O955" s="205"/>
      <c r="P955" s="205"/>
      <c r="S955" s="241"/>
    </row>
    <row r="956" spans="1:19" x14ac:dyDescent="0.2">
      <c r="B956" s="252"/>
      <c r="C956" s="252"/>
      <c r="D956" s="260" t="s">
        <v>1040</v>
      </c>
      <c r="E956" s="252" t="s">
        <v>1094</v>
      </c>
      <c r="F956" s="276"/>
      <c r="G956" s="253"/>
      <c r="H956" s="284"/>
      <c r="I956" s="284"/>
      <c r="J956" s="276"/>
      <c r="K956" s="276"/>
      <c r="L956" s="276"/>
      <c r="M956" s="286">
        <f>TRUNC(SUM(M957),2)</f>
        <v>0</v>
      </c>
      <c r="N956" s="229"/>
      <c r="S956" s="241"/>
    </row>
    <row r="957" spans="1:19" ht="9.6" customHeight="1" x14ac:dyDescent="0.2">
      <c r="A957" s="1"/>
      <c r="B957" s="199"/>
      <c r="C957" s="198"/>
      <c r="D957" s="269" t="s">
        <v>1041</v>
      </c>
      <c r="E957" s="267" t="s">
        <v>1095</v>
      </c>
      <c r="F957" s="266" t="s">
        <v>105</v>
      </c>
      <c r="G957" s="262">
        <v>4</v>
      </c>
      <c r="H957" s="262">
        <v>0</v>
      </c>
      <c r="I957" s="263">
        <v>0</v>
      </c>
      <c r="J957" s="264">
        <f t="shared" ref="J957" si="1104">TRUNC(SUM(H957:I957),2)</f>
        <v>0</v>
      </c>
      <c r="K957" s="264">
        <f t="shared" ref="K957" si="1105">TRUNC(G957*H957,2)</f>
        <v>0</v>
      </c>
      <c r="L957" s="264">
        <f t="shared" ref="L957" si="1106">TRUNC(G957*I957,2)</f>
        <v>0</v>
      </c>
      <c r="M957" s="265">
        <f t="shared" ref="M957" si="1107">TRUNC(SUM(K957,L957),2)</f>
        <v>0</v>
      </c>
      <c r="N957" s="226"/>
      <c r="O957" s="205"/>
      <c r="P957" s="205"/>
      <c r="S957" s="241"/>
    </row>
    <row r="958" spans="1:19" x14ac:dyDescent="0.2">
      <c r="B958" s="252"/>
      <c r="C958" s="252"/>
      <c r="D958" s="260" t="s">
        <v>1536</v>
      </c>
      <c r="E958" s="252" t="s">
        <v>1096</v>
      </c>
      <c r="F958" s="276"/>
      <c r="G958" s="253"/>
      <c r="H958" s="284"/>
      <c r="I958" s="284"/>
      <c r="J958" s="276"/>
      <c r="K958" s="276"/>
      <c r="L958" s="276"/>
      <c r="M958" s="286">
        <f>TRUNC(SUM(M959:M960),2)</f>
        <v>0</v>
      </c>
      <c r="N958" s="229"/>
      <c r="S958" s="241"/>
    </row>
    <row r="959" spans="1:19" x14ac:dyDescent="0.2">
      <c r="A959" s="1"/>
      <c r="B959" s="199"/>
      <c r="C959" s="198"/>
      <c r="D959" s="269" t="s">
        <v>1537</v>
      </c>
      <c r="E959" s="267" t="s">
        <v>1097</v>
      </c>
      <c r="F959" s="266" t="s">
        <v>105</v>
      </c>
      <c r="G959" s="306">
        <v>0</v>
      </c>
      <c r="H959" s="262">
        <v>0</v>
      </c>
      <c r="I959" s="263">
        <v>0</v>
      </c>
      <c r="J959" s="264">
        <f t="shared" ref="J959:J960" si="1108">TRUNC(SUM(H959:I959),2)</f>
        <v>0</v>
      </c>
      <c r="K959" s="264">
        <f t="shared" ref="K959:K960" si="1109">TRUNC(G959*H959,2)</f>
        <v>0</v>
      </c>
      <c r="L959" s="264">
        <f t="shared" ref="L959:L960" si="1110">TRUNC(G959*I959,2)</f>
        <v>0</v>
      </c>
      <c r="M959" s="265">
        <f t="shared" ref="M959:M960" si="1111">TRUNC(SUM(K959,L959),2)</f>
        <v>0</v>
      </c>
      <c r="N959" s="226"/>
      <c r="O959" s="205"/>
      <c r="P959" s="205"/>
      <c r="S959" s="241"/>
    </row>
    <row r="960" spans="1:19" ht="22.5" x14ac:dyDescent="0.2">
      <c r="A960" s="1"/>
      <c r="B960" s="199"/>
      <c r="C960" s="198"/>
      <c r="D960" s="269" t="s">
        <v>1538</v>
      </c>
      <c r="E960" s="267" t="s">
        <v>1098</v>
      </c>
      <c r="F960" s="266" t="s">
        <v>105</v>
      </c>
      <c r="G960" s="306">
        <v>0</v>
      </c>
      <c r="H960" s="262">
        <v>0</v>
      </c>
      <c r="I960" s="263">
        <v>0</v>
      </c>
      <c r="J960" s="264">
        <f t="shared" si="1108"/>
        <v>0</v>
      </c>
      <c r="K960" s="264">
        <f t="shared" si="1109"/>
        <v>0</v>
      </c>
      <c r="L960" s="264">
        <f t="shared" si="1110"/>
        <v>0</v>
      </c>
      <c r="M960" s="265">
        <f t="shared" si="1111"/>
        <v>0</v>
      </c>
      <c r="N960" s="226"/>
      <c r="O960" s="205"/>
      <c r="P960" s="205"/>
      <c r="S960" s="241"/>
    </row>
    <row r="961" spans="1:19" x14ac:dyDescent="0.2">
      <c r="B961" s="252"/>
      <c r="C961" s="252"/>
      <c r="D961" s="260" t="s">
        <v>1539</v>
      </c>
      <c r="E961" s="252" t="s">
        <v>1099</v>
      </c>
      <c r="F961" s="276"/>
      <c r="G961" s="253"/>
      <c r="H961" s="284"/>
      <c r="I961" s="284"/>
      <c r="J961" s="276"/>
      <c r="K961" s="276"/>
      <c r="L961" s="276"/>
      <c r="M961" s="286">
        <f>TRUNC(SUM(M962:M968),2)</f>
        <v>0</v>
      </c>
      <c r="N961" s="229"/>
      <c r="S961" s="241"/>
    </row>
    <row r="962" spans="1:19" x14ac:dyDescent="0.2">
      <c r="A962" s="1"/>
      <c r="B962" s="199"/>
      <c r="C962" s="198"/>
      <c r="D962" s="269" t="s">
        <v>1540</v>
      </c>
      <c r="E962" s="267" t="s">
        <v>1095</v>
      </c>
      <c r="F962" s="266" t="s">
        <v>105</v>
      </c>
      <c r="G962" s="306">
        <v>0</v>
      </c>
      <c r="H962" s="262">
        <v>0</v>
      </c>
      <c r="I962" s="263">
        <v>0</v>
      </c>
      <c r="J962" s="264">
        <f t="shared" ref="J962:J963" si="1112">TRUNC(SUM(H962:I962),2)</f>
        <v>0</v>
      </c>
      <c r="K962" s="264">
        <f t="shared" ref="K962:K963" si="1113">TRUNC(G962*H962,2)</f>
        <v>0</v>
      </c>
      <c r="L962" s="264">
        <f t="shared" ref="L962:L963" si="1114">TRUNC(G962*I962,2)</f>
        <v>0</v>
      </c>
      <c r="M962" s="265">
        <f t="shared" ref="M962:M963" si="1115">TRUNC(SUM(K962,L962),2)</f>
        <v>0</v>
      </c>
      <c r="N962" s="226"/>
      <c r="O962" s="205"/>
      <c r="P962" s="205"/>
      <c r="S962" s="241"/>
    </row>
    <row r="963" spans="1:19" ht="33.75" x14ac:dyDescent="0.2">
      <c r="A963" s="1"/>
      <c r="B963" s="199"/>
      <c r="C963" s="198"/>
      <c r="D963" s="269" t="s">
        <v>1541</v>
      </c>
      <c r="E963" s="267" t="s">
        <v>1100</v>
      </c>
      <c r="F963" s="266" t="s">
        <v>105</v>
      </c>
      <c r="G963" s="306">
        <v>0</v>
      </c>
      <c r="H963" s="262">
        <v>0</v>
      </c>
      <c r="I963" s="263">
        <v>0</v>
      </c>
      <c r="J963" s="264">
        <f t="shared" si="1112"/>
        <v>0</v>
      </c>
      <c r="K963" s="264">
        <f t="shared" si="1113"/>
        <v>0</v>
      </c>
      <c r="L963" s="264">
        <f t="shared" si="1114"/>
        <v>0</v>
      </c>
      <c r="M963" s="265">
        <f t="shared" si="1115"/>
        <v>0</v>
      </c>
      <c r="N963" s="226"/>
      <c r="O963" s="205"/>
      <c r="P963" s="205"/>
      <c r="S963" s="241"/>
    </row>
    <row r="964" spans="1:19" x14ac:dyDescent="0.2">
      <c r="A964" s="1"/>
      <c r="B964" s="199"/>
      <c r="C964" s="198"/>
      <c r="D964" s="269" t="s">
        <v>1542</v>
      </c>
      <c r="E964" s="267" t="s">
        <v>1101</v>
      </c>
      <c r="F964" s="266" t="s">
        <v>105</v>
      </c>
      <c r="G964" s="306">
        <v>0</v>
      </c>
      <c r="H964" s="262">
        <v>0</v>
      </c>
      <c r="I964" s="263">
        <v>0</v>
      </c>
      <c r="J964" s="264">
        <f t="shared" ref="J964:J968" si="1116">TRUNC(SUM(H964:I964),2)</f>
        <v>0</v>
      </c>
      <c r="K964" s="264">
        <f t="shared" ref="K964:K968" si="1117">TRUNC(G964*H964,2)</f>
        <v>0</v>
      </c>
      <c r="L964" s="264">
        <f t="shared" ref="L964:L968" si="1118">TRUNC(G964*I964,2)</f>
        <v>0</v>
      </c>
      <c r="M964" s="265">
        <f t="shared" ref="M964:M968" si="1119">TRUNC(SUM(K964,L964),2)</f>
        <v>0</v>
      </c>
      <c r="N964" s="226"/>
      <c r="O964" s="205"/>
      <c r="P964" s="205"/>
      <c r="S964" s="241"/>
    </row>
    <row r="965" spans="1:19" x14ac:dyDescent="0.2">
      <c r="A965" s="1"/>
      <c r="B965" s="199"/>
      <c r="C965" s="198"/>
      <c r="D965" s="269" t="s">
        <v>1543</v>
      </c>
      <c r="E965" s="267" t="s">
        <v>1102</v>
      </c>
      <c r="F965" s="266" t="s">
        <v>105</v>
      </c>
      <c r="G965" s="306">
        <v>0</v>
      </c>
      <c r="H965" s="262">
        <v>0</v>
      </c>
      <c r="I965" s="263">
        <v>0</v>
      </c>
      <c r="J965" s="264">
        <f t="shared" si="1116"/>
        <v>0</v>
      </c>
      <c r="K965" s="264">
        <f t="shared" si="1117"/>
        <v>0</v>
      </c>
      <c r="L965" s="264">
        <f t="shared" si="1118"/>
        <v>0</v>
      </c>
      <c r="M965" s="265">
        <f t="shared" si="1119"/>
        <v>0</v>
      </c>
      <c r="N965" s="226"/>
      <c r="O965" s="205"/>
      <c r="P965" s="205"/>
      <c r="S965" s="241"/>
    </row>
    <row r="966" spans="1:19" x14ac:dyDescent="0.2">
      <c r="A966" s="1"/>
      <c r="B966" s="199"/>
      <c r="C966" s="198"/>
      <c r="D966" s="269" t="s">
        <v>1544</v>
      </c>
      <c r="E966" s="267" t="s">
        <v>1103</v>
      </c>
      <c r="F966" s="266" t="s">
        <v>105</v>
      </c>
      <c r="G966" s="306">
        <v>0</v>
      </c>
      <c r="H966" s="262">
        <v>0</v>
      </c>
      <c r="I966" s="263">
        <v>0</v>
      </c>
      <c r="J966" s="264">
        <f t="shared" si="1116"/>
        <v>0</v>
      </c>
      <c r="K966" s="264">
        <f t="shared" si="1117"/>
        <v>0</v>
      </c>
      <c r="L966" s="264">
        <f t="shared" si="1118"/>
        <v>0</v>
      </c>
      <c r="M966" s="265">
        <f t="shared" si="1119"/>
        <v>0</v>
      </c>
      <c r="N966" s="226"/>
      <c r="O966" s="205"/>
      <c r="P966" s="205"/>
      <c r="S966" s="241"/>
    </row>
    <row r="967" spans="1:19" ht="22.5" x14ac:dyDescent="0.2">
      <c r="A967" s="1"/>
      <c r="B967" s="199"/>
      <c r="C967" s="198"/>
      <c r="D967" s="269" t="s">
        <v>1545</v>
      </c>
      <c r="E967" s="267" t="s">
        <v>1104</v>
      </c>
      <c r="F967" s="266" t="s">
        <v>105</v>
      </c>
      <c r="G967" s="306">
        <v>0</v>
      </c>
      <c r="H967" s="262">
        <v>0</v>
      </c>
      <c r="I967" s="263">
        <v>0</v>
      </c>
      <c r="J967" s="264">
        <f t="shared" ref="J967" si="1120">TRUNC(SUM(H967:I967),2)</f>
        <v>0</v>
      </c>
      <c r="K967" s="264">
        <f t="shared" ref="K967" si="1121">TRUNC(G967*H967,2)</f>
        <v>0</v>
      </c>
      <c r="L967" s="264">
        <f t="shared" ref="L967" si="1122">TRUNC(G967*I967,2)</f>
        <v>0</v>
      </c>
      <c r="M967" s="265">
        <f t="shared" ref="M967" si="1123">TRUNC(SUM(K967,L967),2)</f>
        <v>0</v>
      </c>
      <c r="N967" s="226"/>
      <c r="O967" s="205"/>
      <c r="P967" s="205"/>
      <c r="S967" s="241"/>
    </row>
    <row r="968" spans="1:19" ht="22.5" x14ac:dyDescent="0.2">
      <c r="A968" s="1"/>
      <c r="B968" s="199"/>
      <c r="C968" s="198"/>
      <c r="D968" s="269" t="s">
        <v>1546</v>
      </c>
      <c r="E968" s="267" t="s">
        <v>1105</v>
      </c>
      <c r="F968" s="266" t="s">
        <v>105</v>
      </c>
      <c r="G968" s="306">
        <v>0</v>
      </c>
      <c r="H968" s="262">
        <v>0</v>
      </c>
      <c r="I968" s="263">
        <v>0</v>
      </c>
      <c r="J968" s="264">
        <f t="shared" si="1116"/>
        <v>0</v>
      </c>
      <c r="K968" s="264">
        <f t="shared" si="1117"/>
        <v>0</v>
      </c>
      <c r="L968" s="264">
        <f t="shared" si="1118"/>
        <v>0</v>
      </c>
      <c r="M968" s="265">
        <f t="shared" si="1119"/>
        <v>0</v>
      </c>
      <c r="N968" s="226"/>
      <c r="O968" s="205"/>
      <c r="P968" s="205"/>
      <c r="S968" s="241"/>
    </row>
    <row r="969" spans="1:19" x14ac:dyDescent="0.2">
      <c r="B969" s="252"/>
      <c r="C969" s="252"/>
      <c r="D969" s="260" t="s">
        <v>1044</v>
      </c>
      <c r="E969" s="252" t="s">
        <v>1106</v>
      </c>
      <c r="F969" s="276"/>
      <c r="G969" s="253"/>
      <c r="H969" s="284"/>
      <c r="I969" s="284"/>
      <c r="J969" s="276"/>
      <c r="K969" s="276"/>
      <c r="L969" s="276"/>
      <c r="M969" s="286">
        <f>TRUNC(SUM(M970:M977),2)</f>
        <v>0</v>
      </c>
      <c r="N969" s="229"/>
      <c r="S969" s="241"/>
    </row>
    <row r="970" spans="1:19" x14ac:dyDescent="0.2">
      <c r="A970" s="1"/>
      <c r="B970" s="199"/>
      <c r="C970" s="198"/>
      <c r="D970" s="269" t="s">
        <v>1547</v>
      </c>
      <c r="E970" s="267" t="s">
        <v>1107</v>
      </c>
      <c r="F970" s="266" t="s">
        <v>105</v>
      </c>
      <c r="G970" s="262">
        <v>3</v>
      </c>
      <c r="H970" s="262">
        <v>0</v>
      </c>
      <c r="I970" s="263">
        <v>0</v>
      </c>
      <c r="J970" s="264">
        <f t="shared" ref="J970" si="1124">TRUNC(SUM(H970:I970),2)</f>
        <v>0</v>
      </c>
      <c r="K970" s="264">
        <f t="shared" ref="K970" si="1125">TRUNC(G970*H970,2)</f>
        <v>0</v>
      </c>
      <c r="L970" s="264">
        <f t="shared" ref="L970" si="1126">TRUNC(G970*I970,2)</f>
        <v>0</v>
      </c>
      <c r="M970" s="265">
        <f t="shared" ref="M970" si="1127">TRUNC(SUM(K970,L970),2)</f>
        <v>0</v>
      </c>
      <c r="N970" s="226"/>
      <c r="O970" s="205"/>
      <c r="P970" s="205"/>
      <c r="S970" s="241"/>
    </row>
    <row r="971" spans="1:19" x14ac:dyDescent="0.2">
      <c r="A971" s="1"/>
      <c r="B971" s="199"/>
      <c r="C971" s="198"/>
      <c r="D971" s="269" t="s">
        <v>1045</v>
      </c>
      <c r="E971" s="267" t="s">
        <v>1108</v>
      </c>
      <c r="F971" s="266" t="s">
        <v>105</v>
      </c>
      <c r="G971" s="262">
        <v>3</v>
      </c>
      <c r="H971" s="262">
        <v>0</v>
      </c>
      <c r="I971" s="263">
        <v>0</v>
      </c>
      <c r="J971" s="264">
        <f t="shared" ref="J971:J977" si="1128">TRUNC(SUM(H971:I971),2)</f>
        <v>0</v>
      </c>
      <c r="K971" s="264">
        <f t="shared" ref="K971:K977" si="1129">TRUNC(G971*H971,2)</f>
        <v>0</v>
      </c>
      <c r="L971" s="264">
        <f t="shared" ref="L971:L977" si="1130">TRUNC(G971*I971,2)</f>
        <v>0</v>
      </c>
      <c r="M971" s="265">
        <f t="shared" ref="M971:M977" si="1131">TRUNC(SUM(K971,L971),2)</f>
        <v>0</v>
      </c>
      <c r="N971" s="226"/>
      <c r="O971" s="205"/>
      <c r="P971" s="205"/>
      <c r="S971" s="241"/>
    </row>
    <row r="972" spans="1:19" ht="22.5" x14ac:dyDescent="0.2">
      <c r="A972" s="1"/>
      <c r="B972" s="199"/>
      <c r="C972" s="198"/>
      <c r="D972" s="269" t="s">
        <v>1548</v>
      </c>
      <c r="E972" s="267" t="s">
        <v>1109</v>
      </c>
      <c r="F972" s="266" t="s">
        <v>105</v>
      </c>
      <c r="G972" s="262">
        <v>2</v>
      </c>
      <c r="H972" s="262">
        <v>0</v>
      </c>
      <c r="I972" s="263">
        <v>0</v>
      </c>
      <c r="J972" s="264">
        <f t="shared" si="1128"/>
        <v>0</v>
      </c>
      <c r="K972" s="264">
        <f t="shared" si="1129"/>
        <v>0</v>
      </c>
      <c r="L972" s="264">
        <f t="shared" si="1130"/>
        <v>0</v>
      </c>
      <c r="M972" s="265">
        <f t="shared" si="1131"/>
        <v>0</v>
      </c>
      <c r="N972" s="226"/>
      <c r="O972" s="205"/>
      <c r="P972" s="205"/>
      <c r="S972" s="241"/>
    </row>
    <row r="973" spans="1:19" ht="33.75" x14ac:dyDescent="0.2">
      <c r="A973" s="1"/>
      <c r="B973" s="199"/>
      <c r="C973" s="198"/>
      <c r="D973" s="269" t="s">
        <v>1549</v>
      </c>
      <c r="E973" s="267" t="s">
        <v>1110</v>
      </c>
      <c r="F973" s="266" t="s">
        <v>105</v>
      </c>
      <c r="G973" s="262">
        <v>1</v>
      </c>
      <c r="H973" s="262">
        <v>0</v>
      </c>
      <c r="I973" s="263">
        <v>0</v>
      </c>
      <c r="J973" s="264">
        <f t="shared" si="1128"/>
        <v>0</v>
      </c>
      <c r="K973" s="264">
        <f t="shared" si="1129"/>
        <v>0</v>
      </c>
      <c r="L973" s="264">
        <f t="shared" si="1130"/>
        <v>0</v>
      </c>
      <c r="M973" s="265">
        <f t="shared" si="1131"/>
        <v>0</v>
      </c>
      <c r="N973" s="226"/>
      <c r="O973" s="205"/>
      <c r="P973" s="205"/>
      <c r="S973" s="241"/>
    </row>
    <row r="974" spans="1:19" ht="33.75" x14ac:dyDescent="0.2">
      <c r="A974" s="1"/>
      <c r="B974" s="199"/>
      <c r="C974" s="198"/>
      <c r="D974" s="269" t="s">
        <v>1550</v>
      </c>
      <c r="E974" s="267" t="s">
        <v>1111</v>
      </c>
      <c r="F974" s="266" t="s">
        <v>105</v>
      </c>
      <c r="G974" s="262">
        <v>1</v>
      </c>
      <c r="H974" s="262">
        <v>0</v>
      </c>
      <c r="I974" s="263">
        <v>0</v>
      </c>
      <c r="J974" s="264">
        <f t="shared" si="1128"/>
        <v>0</v>
      </c>
      <c r="K974" s="264">
        <f t="shared" si="1129"/>
        <v>0</v>
      </c>
      <c r="L974" s="264">
        <f t="shared" si="1130"/>
        <v>0</v>
      </c>
      <c r="M974" s="265">
        <f t="shared" si="1131"/>
        <v>0</v>
      </c>
      <c r="N974" s="226"/>
      <c r="O974" s="205"/>
      <c r="P974" s="205"/>
      <c r="S974" s="241"/>
    </row>
    <row r="975" spans="1:19" ht="33.75" x14ac:dyDescent="0.2">
      <c r="A975" s="1"/>
      <c r="B975" s="199"/>
      <c r="C975" s="198"/>
      <c r="D975" s="269" t="s">
        <v>1551</v>
      </c>
      <c r="E975" s="267" t="s">
        <v>1112</v>
      </c>
      <c r="F975" s="266" t="s">
        <v>105</v>
      </c>
      <c r="G975" s="262">
        <v>1</v>
      </c>
      <c r="H975" s="262">
        <v>0</v>
      </c>
      <c r="I975" s="263">
        <v>0</v>
      </c>
      <c r="J975" s="264">
        <f t="shared" si="1128"/>
        <v>0</v>
      </c>
      <c r="K975" s="264">
        <f t="shared" si="1129"/>
        <v>0</v>
      </c>
      <c r="L975" s="264">
        <f t="shared" si="1130"/>
        <v>0</v>
      </c>
      <c r="M975" s="265">
        <f t="shared" si="1131"/>
        <v>0</v>
      </c>
      <c r="N975" s="226"/>
      <c r="O975" s="205"/>
      <c r="P975" s="205"/>
      <c r="S975" s="241"/>
    </row>
    <row r="976" spans="1:19" ht="22.5" x14ac:dyDescent="0.2">
      <c r="A976" s="1"/>
      <c r="B976" s="199"/>
      <c r="C976" s="198"/>
      <c r="D976" s="269" t="s">
        <v>1552</v>
      </c>
      <c r="E976" s="267" t="s">
        <v>1113</v>
      </c>
      <c r="F976" s="266" t="s">
        <v>105</v>
      </c>
      <c r="G976" s="262">
        <v>2</v>
      </c>
      <c r="H976" s="262">
        <v>0</v>
      </c>
      <c r="I976" s="263">
        <v>0</v>
      </c>
      <c r="J976" s="264">
        <f t="shared" si="1128"/>
        <v>0</v>
      </c>
      <c r="K976" s="264">
        <f t="shared" si="1129"/>
        <v>0</v>
      </c>
      <c r="L976" s="264">
        <f t="shared" si="1130"/>
        <v>0</v>
      </c>
      <c r="M976" s="265">
        <f t="shared" si="1131"/>
        <v>0</v>
      </c>
      <c r="N976" s="226"/>
      <c r="O976" s="205"/>
      <c r="P976" s="205"/>
      <c r="S976" s="241"/>
    </row>
    <row r="977" spans="1:19" ht="22.5" x14ac:dyDescent="0.2">
      <c r="A977" s="1"/>
      <c r="B977" s="199"/>
      <c r="C977" s="198"/>
      <c r="D977" s="269" t="s">
        <v>1553</v>
      </c>
      <c r="E977" s="267" t="s">
        <v>1114</v>
      </c>
      <c r="F977" s="266" t="s">
        <v>102</v>
      </c>
      <c r="G977" s="262">
        <v>0.15904299999999999</v>
      </c>
      <c r="H977" s="262">
        <v>0</v>
      </c>
      <c r="I977" s="263">
        <v>0</v>
      </c>
      <c r="J977" s="264">
        <f t="shared" si="1128"/>
        <v>0</v>
      </c>
      <c r="K977" s="264">
        <f t="shared" si="1129"/>
        <v>0</v>
      </c>
      <c r="L977" s="264">
        <f t="shared" si="1130"/>
        <v>0</v>
      </c>
      <c r="M977" s="265">
        <f t="shared" si="1131"/>
        <v>0</v>
      </c>
      <c r="N977" s="226"/>
      <c r="O977" s="205"/>
      <c r="P977" s="205"/>
      <c r="S977" s="241"/>
    </row>
    <row r="978" spans="1:19" x14ac:dyDescent="0.2">
      <c r="B978" s="252"/>
      <c r="C978" s="252"/>
      <c r="D978" s="260" t="s">
        <v>1046</v>
      </c>
      <c r="E978" s="252" t="s">
        <v>1115</v>
      </c>
      <c r="F978" s="276"/>
      <c r="G978" s="253"/>
      <c r="H978" s="284"/>
      <c r="I978" s="284"/>
      <c r="J978" s="276"/>
      <c r="K978" s="276"/>
      <c r="L978" s="276"/>
      <c r="M978" s="286">
        <f>TRUNC(SUM(M979:M988),2)</f>
        <v>0</v>
      </c>
      <c r="N978" s="229"/>
      <c r="S978" s="241"/>
    </row>
    <row r="979" spans="1:19" x14ac:dyDescent="0.2">
      <c r="A979" s="1"/>
      <c r="B979" s="199"/>
      <c r="C979" s="198"/>
      <c r="D979" s="269" t="s">
        <v>1554</v>
      </c>
      <c r="E979" s="267" t="s">
        <v>565</v>
      </c>
      <c r="F979" s="266" t="s">
        <v>105</v>
      </c>
      <c r="G979" s="262">
        <v>1</v>
      </c>
      <c r="H979" s="262">
        <v>0</v>
      </c>
      <c r="I979" s="263">
        <v>0</v>
      </c>
      <c r="J979" s="264">
        <f t="shared" ref="J979:J988" si="1132">TRUNC(SUM(H979:I979),2)</f>
        <v>0</v>
      </c>
      <c r="K979" s="264">
        <f t="shared" ref="K979:K988" si="1133">TRUNC(G979*H979,2)</f>
        <v>0</v>
      </c>
      <c r="L979" s="264">
        <f t="shared" ref="L979:L988" si="1134">TRUNC(G979*I979,2)</f>
        <v>0</v>
      </c>
      <c r="M979" s="265">
        <f t="shared" ref="M979:M988" si="1135">TRUNC(SUM(K979,L979),2)</f>
        <v>0</v>
      </c>
      <c r="N979" s="226"/>
      <c r="O979" s="205"/>
      <c r="P979" s="205"/>
      <c r="S979" s="241"/>
    </row>
    <row r="980" spans="1:19" x14ac:dyDescent="0.2">
      <c r="A980" s="1"/>
      <c r="B980" s="199"/>
      <c r="C980" s="198"/>
      <c r="D980" s="269" t="s">
        <v>1047</v>
      </c>
      <c r="E980" s="267" t="s">
        <v>1116</v>
      </c>
      <c r="F980" s="266" t="s">
        <v>105</v>
      </c>
      <c r="G980" s="262">
        <v>2</v>
      </c>
      <c r="H980" s="262">
        <v>0</v>
      </c>
      <c r="I980" s="263">
        <v>0</v>
      </c>
      <c r="J980" s="264">
        <f t="shared" ref="J980:J981" si="1136">TRUNC(SUM(H980:I980),2)</f>
        <v>0</v>
      </c>
      <c r="K980" s="264">
        <f t="shared" ref="K980:K981" si="1137">TRUNC(G980*H980,2)</f>
        <v>0</v>
      </c>
      <c r="L980" s="264">
        <f t="shared" ref="L980:L981" si="1138">TRUNC(G980*I980,2)</f>
        <v>0</v>
      </c>
      <c r="M980" s="265">
        <f t="shared" ref="M980:M981" si="1139">TRUNC(SUM(K980,L980),2)</f>
        <v>0</v>
      </c>
      <c r="N980" s="226"/>
      <c r="O980" s="205"/>
      <c r="P980" s="205"/>
      <c r="S980" s="241"/>
    </row>
    <row r="981" spans="1:19" x14ac:dyDescent="0.2">
      <c r="A981" s="1"/>
      <c r="B981" s="199"/>
      <c r="C981" s="198"/>
      <c r="D981" s="269" t="s">
        <v>1050</v>
      </c>
      <c r="E981" s="267" t="s">
        <v>1117</v>
      </c>
      <c r="F981" s="266" t="s">
        <v>105</v>
      </c>
      <c r="G981" s="262">
        <v>5</v>
      </c>
      <c r="H981" s="262">
        <v>0</v>
      </c>
      <c r="I981" s="263">
        <v>0</v>
      </c>
      <c r="J981" s="264">
        <f t="shared" si="1136"/>
        <v>0</v>
      </c>
      <c r="K981" s="264">
        <f t="shared" si="1137"/>
        <v>0</v>
      </c>
      <c r="L981" s="264">
        <f t="shared" si="1138"/>
        <v>0</v>
      </c>
      <c r="M981" s="265">
        <f t="shared" si="1139"/>
        <v>0</v>
      </c>
      <c r="N981" s="226"/>
      <c r="O981" s="205"/>
      <c r="P981" s="205"/>
      <c r="S981" s="241"/>
    </row>
    <row r="982" spans="1:19" x14ac:dyDescent="0.2">
      <c r="A982" s="1"/>
      <c r="B982" s="199"/>
      <c r="C982" s="198"/>
      <c r="D982" s="269" t="s">
        <v>1555</v>
      </c>
      <c r="E982" s="267" t="s">
        <v>1118</v>
      </c>
      <c r="F982" s="266" t="s">
        <v>105</v>
      </c>
      <c r="G982" s="262">
        <v>1</v>
      </c>
      <c r="H982" s="262">
        <v>0</v>
      </c>
      <c r="I982" s="263">
        <v>0</v>
      </c>
      <c r="J982" s="264">
        <f t="shared" si="1132"/>
        <v>0</v>
      </c>
      <c r="K982" s="264">
        <f t="shared" si="1133"/>
        <v>0</v>
      </c>
      <c r="L982" s="264">
        <f t="shared" si="1134"/>
        <v>0</v>
      </c>
      <c r="M982" s="265">
        <f t="shared" si="1135"/>
        <v>0</v>
      </c>
      <c r="N982" s="226"/>
      <c r="O982" s="205"/>
      <c r="P982" s="205"/>
      <c r="S982" s="241"/>
    </row>
    <row r="983" spans="1:19" x14ac:dyDescent="0.2">
      <c r="A983" s="1"/>
      <c r="B983" s="199"/>
      <c r="C983" s="198"/>
      <c r="D983" s="269" t="s">
        <v>1556</v>
      </c>
      <c r="E983" s="267" t="s">
        <v>1119</v>
      </c>
      <c r="F983" s="266" t="s">
        <v>105</v>
      </c>
      <c r="G983" s="262">
        <v>1</v>
      </c>
      <c r="H983" s="262">
        <v>0</v>
      </c>
      <c r="I983" s="263">
        <v>0</v>
      </c>
      <c r="J983" s="264">
        <f t="shared" si="1132"/>
        <v>0</v>
      </c>
      <c r="K983" s="264">
        <f t="shared" si="1133"/>
        <v>0</v>
      </c>
      <c r="L983" s="264">
        <f t="shared" si="1134"/>
        <v>0</v>
      </c>
      <c r="M983" s="265">
        <f t="shared" si="1135"/>
        <v>0</v>
      </c>
      <c r="N983" s="226"/>
      <c r="O983" s="205"/>
      <c r="P983" s="205"/>
      <c r="S983" s="241"/>
    </row>
    <row r="984" spans="1:19" x14ac:dyDescent="0.2">
      <c r="A984" s="1"/>
      <c r="B984" s="199"/>
      <c r="C984" s="198"/>
      <c r="D984" s="269" t="s">
        <v>1557</v>
      </c>
      <c r="E984" s="267" t="s">
        <v>1120</v>
      </c>
      <c r="F984" s="266" t="s">
        <v>105</v>
      </c>
      <c r="G984" s="262">
        <v>1</v>
      </c>
      <c r="H984" s="262">
        <v>0</v>
      </c>
      <c r="I984" s="263">
        <v>0</v>
      </c>
      <c r="J984" s="264">
        <f t="shared" si="1132"/>
        <v>0</v>
      </c>
      <c r="K984" s="264">
        <f t="shared" si="1133"/>
        <v>0</v>
      </c>
      <c r="L984" s="264">
        <f t="shared" si="1134"/>
        <v>0</v>
      </c>
      <c r="M984" s="265">
        <f t="shared" si="1135"/>
        <v>0</v>
      </c>
      <c r="N984" s="226"/>
      <c r="O984" s="205"/>
      <c r="P984" s="205"/>
      <c r="S984" s="241"/>
    </row>
    <row r="985" spans="1:19" x14ac:dyDescent="0.2">
      <c r="A985" s="1"/>
      <c r="B985" s="199"/>
      <c r="C985" s="198"/>
      <c r="D985" s="269" t="s">
        <v>1558</v>
      </c>
      <c r="E985" s="267" t="s">
        <v>1121</v>
      </c>
      <c r="F985" s="266" t="s">
        <v>105</v>
      </c>
      <c r="G985" s="262">
        <v>8</v>
      </c>
      <c r="H985" s="262">
        <v>0</v>
      </c>
      <c r="I985" s="263">
        <v>0</v>
      </c>
      <c r="J985" s="264">
        <f t="shared" si="1132"/>
        <v>0</v>
      </c>
      <c r="K985" s="264">
        <f t="shared" si="1133"/>
        <v>0</v>
      </c>
      <c r="L985" s="264">
        <f t="shared" si="1134"/>
        <v>0</v>
      </c>
      <c r="M985" s="265">
        <f t="shared" si="1135"/>
        <v>0</v>
      </c>
      <c r="N985" s="226"/>
      <c r="O985" s="205"/>
      <c r="P985" s="205"/>
      <c r="S985" s="241"/>
    </row>
    <row r="986" spans="1:19" x14ac:dyDescent="0.2">
      <c r="A986" s="1"/>
      <c r="B986" s="199"/>
      <c r="C986" s="198"/>
      <c r="D986" s="269" t="s">
        <v>1559</v>
      </c>
      <c r="E986" s="267" t="s">
        <v>1122</v>
      </c>
      <c r="F986" s="266" t="s">
        <v>105</v>
      </c>
      <c r="G986" s="262">
        <v>8</v>
      </c>
      <c r="H986" s="262">
        <v>0</v>
      </c>
      <c r="I986" s="263">
        <v>0</v>
      </c>
      <c r="J986" s="264">
        <f t="shared" si="1132"/>
        <v>0</v>
      </c>
      <c r="K986" s="264">
        <f t="shared" si="1133"/>
        <v>0</v>
      </c>
      <c r="L986" s="264">
        <f t="shared" si="1134"/>
        <v>0</v>
      </c>
      <c r="M986" s="265">
        <f t="shared" si="1135"/>
        <v>0</v>
      </c>
      <c r="N986" s="226"/>
      <c r="O986" s="205"/>
      <c r="P986" s="205"/>
      <c r="S986" s="241"/>
    </row>
    <row r="987" spans="1:19" x14ac:dyDescent="0.2">
      <c r="A987" s="1"/>
      <c r="B987" s="199"/>
      <c r="C987" s="198"/>
      <c r="D987" s="269" t="s">
        <v>1560</v>
      </c>
      <c r="E987" s="267" t="s">
        <v>566</v>
      </c>
      <c r="F987" s="266" t="s">
        <v>105</v>
      </c>
      <c r="G987" s="262">
        <v>1</v>
      </c>
      <c r="H987" s="262">
        <v>0</v>
      </c>
      <c r="I987" s="263">
        <v>0</v>
      </c>
      <c r="J987" s="264">
        <f t="shared" si="1132"/>
        <v>0</v>
      </c>
      <c r="K987" s="264">
        <f t="shared" si="1133"/>
        <v>0</v>
      </c>
      <c r="L987" s="264">
        <f t="shared" si="1134"/>
        <v>0</v>
      </c>
      <c r="M987" s="265">
        <f t="shared" si="1135"/>
        <v>0</v>
      </c>
      <c r="N987" s="226"/>
      <c r="O987" s="205"/>
      <c r="P987" s="205"/>
      <c r="S987" s="241"/>
    </row>
    <row r="988" spans="1:19" x14ac:dyDescent="0.2">
      <c r="A988" s="1"/>
      <c r="B988" s="199"/>
      <c r="C988" s="198"/>
      <c r="D988" s="269" t="s">
        <v>1561</v>
      </c>
      <c r="E988" s="267" t="s">
        <v>1123</v>
      </c>
      <c r="F988" s="266" t="s">
        <v>105</v>
      </c>
      <c r="G988" s="262">
        <v>1</v>
      </c>
      <c r="H988" s="262">
        <v>0</v>
      </c>
      <c r="I988" s="263">
        <v>0</v>
      </c>
      <c r="J988" s="264">
        <f t="shared" si="1132"/>
        <v>0</v>
      </c>
      <c r="K988" s="264">
        <f t="shared" si="1133"/>
        <v>0</v>
      </c>
      <c r="L988" s="264">
        <f t="shared" si="1134"/>
        <v>0</v>
      </c>
      <c r="M988" s="265">
        <f t="shared" si="1135"/>
        <v>0</v>
      </c>
      <c r="N988" s="226"/>
      <c r="O988" s="205"/>
      <c r="P988" s="205"/>
      <c r="S988" s="241"/>
    </row>
    <row r="989" spans="1:19" x14ac:dyDescent="0.2">
      <c r="B989" s="252"/>
      <c r="C989" s="252"/>
      <c r="D989" s="260" t="s">
        <v>1051</v>
      </c>
      <c r="E989" s="252" t="s">
        <v>1124</v>
      </c>
      <c r="F989" s="276"/>
      <c r="G989" s="253"/>
      <c r="H989" s="284"/>
      <c r="I989" s="284"/>
      <c r="J989" s="276"/>
      <c r="K989" s="276"/>
      <c r="L989" s="276"/>
      <c r="M989" s="286">
        <f>TRUNC(SUM(M990:M998),2)</f>
        <v>0</v>
      </c>
      <c r="N989" s="229"/>
      <c r="S989" s="241"/>
    </row>
    <row r="990" spans="1:19" x14ac:dyDescent="0.2">
      <c r="A990" s="1"/>
      <c r="B990" s="199"/>
      <c r="C990" s="198"/>
      <c r="D990" s="269" t="s">
        <v>1562</v>
      </c>
      <c r="E990" s="267" t="s">
        <v>1107</v>
      </c>
      <c r="F990" s="266" t="s">
        <v>105</v>
      </c>
      <c r="G990" s="262">
        <v>4</v>
      </c>
      <c r="H990" s="262">
        <v>0</v>
      </c>
      <c r="I990" s="263">
        <v>0</v>
      </c>
      <c r="J990" s="264">
        <f t="shared" ref="J990:J998" si="1140">TRUNC(SUM(H990:I990),2)</f>
        <v>0</v>
      </c>
      <c r="K990" s="264">
        <f t="shared" ref="K990:K998" si="1141">TRUNC(G990*H990,2)</f>
        <v>0</v>
      </c>
      <c r="L990" s="264">
        <f t="shared" ref="L990:L998" si="1142">TRUNC(G990*I990,2)</f>
        <v>0</v>
      </c>
      <c r="M990" s="265">
        <f t="shared" ref="M990:M998" si="1143">TRUNC(SUM(K990,L990),2)</f>
        <v>0</v>
      </c>
      <c r="N990" s="226"/>
      <c r="O990" s="205"/>
      <c r="P990" s="205"/>
      <c r="S990" s="241"/>
    </row>
    <row r="991" spans="1:19" x14ac:dyDescent="0.2">
      <c r="A991" s="1"/>
      <c r="B991" s="199"/>
      <c r="C991" s="198"/>
      <c r="D991" s="269" t="s">
        <v>1052</v>
      </c>
      <c r="E991" s="267" t="s">
        <v>1108</v>
      </c>
      <c r="F991" s="266" t="s">
        <v>105</v>
      </c>
      <c r="G991" s="262">
        <v>4</v>
      </c>
      <c r="H991" s="262">
        <v>0</v>
      </c>
      <c r="I991" s="263">
        <v>0</v>
      </c>
      <c r="J991" s="264">
        <f t="shared" si="1140"/>
        <v>0</v>
      </c>
      <c r="K991" s="264">
        <f t="shared" si="1141"/>
        <v>0</v>
      </c>
      <c r="L991" s="264">
        <f t="shared" si="1142"/>
        <v>0</v>
      </c>
      <c r="M991" s="265">
        <f t="shared" si="1143"/>
        <v>0</v>
      </c>
      <c r="N991" s="226"/>
      <c r="O991" s="205"/>
      <c r="P991" s="205"/>
      <c r="S991" s="241"/>
    </row>
    <row r="992" spans="1:19" x14ac:dyDescent="0.2">
      <c r="A992" s="1"/>
      <c r="B992" s="199"/>
      <c r="C992" s="198"/>
      <c r="D992" s="269" t="s">
        <v>1563</v>
      </c>
      <c r="E992" s="267" t="s">
        <v>1125</v>
      </c>
      <c r="F992" s="266" t="s">
        <v>105</v>
      </c>
      <c r="G992" s="262">
        <v>2</v>
      </c>
      <c r="H992" s="262">
        <v>0</v>
      </c>
      <c r="I992" s="263">
        <v>0</v>
      </c>
      <c r="J992" s="264">
        <f t="shared" si="1140"/>
        <v>0</v>
      </c>
      <c r="K992" s="264">
        <f t="shared" si="1141"/>
        <v>0</v>
      </c>
      <c r="L992" s="264">
        <f t="shared" si="1142"/>
        <v>0</v>
      </c>
      <c r="M992" s="265">
        <f t="shared" si="1143"/>
        <v>0</v>
      </c>
      <c r="N992" s="226"/>
      <c r="O992" s="205"/>
      <c r="P992" s="205"/>
      <c r="S992" s="241"/>
    </row>
    <row r="993" spans="1:19" ht="33.75" x14ac:dyDescent="0.2">
      <c r="A993" s="1"/>
      <c r="B993" s="199"/>
      <c r="C993" s="198"/>
      <c r="D993" s="269" t="s">
        <v>1564</v>
      </c>
      <c r="E993" s="267" t="s">
        <v>1126</v>
      </c>
      <c r="F993" s="266" t="s">
        <v>105</v>
      </c>
      <c r="G993" s="262">
        <v>1</v>
      </c>
      <c r="H993" s="262">
        <v>0</v>
      </c>
      <c r="I993" s="263">
        <v>0</v>
      </c>
      <c r="J993" s="264">
        <f t="shared" si="1140"/>
        <v>0</v>
      </c>
      <c r="K993" s="264">
        <f t="shared" si="1141"/>
        <v>0</v>
      </c>
      <c r="L993" s="264">
        <f t="shared" si="1142"/>
        <v>0</v>
      </c>
      <c r="M993" s="265">
        <f t="shared" si="1143"/>
        <v>0</v>
      </c>
      <c r="N993" s="226"/>
      <c r="O993" s="205"/>
      <c r="P993" s="205"/>
      <c r="S993" s="241"/>
    </row>
    <row r="994" spans="1:19" ht="33.75" x14ac:dyDescent="0.2">
      <c r="A994" s="1"/>
      <c r="B994" s="199"/>
      <c r="C994" s="198"/>
      <c r="D994" s="269" t="s">
        <v>1565</v>
      </c>
      <c r="E994" s="267" t="s">
        <v>1127</v>
      </c>
      <c r="F994" s="266" t="s">
        <v>105</v>
      </c>
      <c r="G994" s="262">
        <v>1</v>
      </c>
      <c r="H994" s="262">
        <v>0</v>
      </c>
      <c r="I994" s="263">
        <v>0</v>
      </c>
      <c r="J994" s="264">
        <f t="shared" si="1140"/>
        <v>0</v>
      </c>
      <c r="K994" s="264">
        <f t="shared" si="1141"/>
        <v>0</v>
      </c>
      <c r="L994" s="264">
        <f t="shared" si="1142"/>
        <v>0</v>
      </c>
      <c r="M994" s="265">
        <f t="shared" si="1143"/>
        <v>0</v>
      </c>
      <c r="N994" s="226"/>
      <c r="O994" s="205"/>
      <c r="P994" s="205"/>
      <c r="S994" s="241"/>
    </row>
    <row r="995" spans="1:19" ht="33.75" x14ac:dyDescent="0.2">
      <c r="A995" s="1"/>
      <c r="B995" s="199"/>
      <c r="C995" s="198"/>
      <c r="D995" s="269" t="s">
        <v>1566</v>
      </c>
      <c r="E995" s="267" t="s">
        <v>1111</v>
      </c>
      <c r="F995" s="266" t="s">
        <v>105</v>
      </c>
      <c r="G995" s="262">
        <v>1</v>
      </c>
      <c r="H995" s="262">
        <v>0</v>
      </c>
      <c r="I995" s="263">
        <v>0</v>
      </c>
      <c r="J995" s="264">
        <f t="shared" si="1140"/>
        <v>0</v>
      </c>
      <c r="K995" s="264">
        <f t="shared" si="1141"/>
        <v>0</v>
      </c>
      <c r="L995" s="264">
        <f t="shared" si="1142"/>
        <v>0</v>
      </c>
      <c r="M995" s="265">
        <f t="shared" si="1143"/>
        <v>0</v>
      </c>
      <c r="N995" s="226"/>
      <c r="O995" s="205"/>
      <c r="P995" s="205"/>
      <c r="S995" s="241"/>
    </row>
    <row r="996" spans="1:19" ht="22.5" x14ac:dyDescent="0.2">
      <c r="A996" s="1"/>
      <c r="B996" s="199"/>
      <c r="C996" s="198"/>
      <c r="D996" s="269" t="s">
        <v>1567</v>
      </c>
      <c r="E996" s="267" t="s">
        <v>1128</v>
      </c>
      <c r="F996" s="266" t="s">
        <v>105</v>
      </c>
      <c r="G996" s="262">
        <v>1</v>
      </c>
      <c r="H996" s="262">
        <v>0</v>
      </c>
      <c r="I996" s="263">
        <v>0</v>
      </c>
      <c r="J996" s="264">
        <f t="shared" si="1140"/>
        <v>0</v>
      </c>
      <c r="K996" s="264">
        <f t="shared" si="1141"/>
        <v>0</v>
      </c>
      <c r="L996" s="264">
        <f t="shared" si="1142"/>
        <v>0</v>
      </c>
      <c r="M996" s="265">
        <f t="shared" si="1143"/>
        <v>0</v>
      </c>
      <c r="N996" s="226"/>
      <c r="O996" s="205"/>
      <c r="P996" s="205"/>
      <c r="S996" s="241"/>
    </row>
    <row r="997" spans="1:19" ht="22.5" x14ac:dyDescent="0.2">
      <c r="A997" s="1"/>
      <c r="B997" s="199"/>
      <c r="C997" s="198"/>
      <c r="D997" s="269" t="s">
        <v>1568</v>
      </c>
      <c r="E997" s="267" t="s">
        <v>1113</v>
      </c>
      <c r="F997" s="266" t="s">
        <v>102</v>
      </c>
      <c r="G997" s="262">
        <v>1</v>
      </c>
      <c r="H997" s="262">
        <v>0</v>
      </c>
      <c r="I997" s="263">
        <v>0</v>
      </c>
      <c r="J997" s="264">
        <f t="shared" si="1140"/>
        <v>0</v>
      </c>
      <c r="K997" s="264">
        <f t="shared" si="1141"/>
        <v>0</v>
      </c>
      <c r="L997" s="264">
        <f t="shared" si="1142"/>
        <v>0</v>
      </c>
      <c r="M997" s="265">
        <f t="shared" si="1143"/>
        <v>0</v>
      </c>
      <c r="N997" s="226"/>
      <c r="O997" s="205"/>
      <c r="P997" s="205"/>
      <c r="S997" s="241"/>
    </row>
    <row r="998" spans="1:19" ht="33.75" x14ac:dyDescent="0.2">
      <c r="A998" s="1"/>
      <c r="B998" s="199"/>
      <c r="C998" s="198"/>
      <c r="D998" s="269" t="s">
        <v>1569</v>
      </c>
      <c r="E998" s="267" t="s">
        <v>1129</v>
      </c>
      <c r="F998" s="266" t="s">
        <v>102</v>
      </c>
      <c r="G998" s="262">
        <v>1</v>
      </c>
      <c r="H998" s="262">
        <v>0</v>
      </c>
      <c r="I998" s="263">
        <v>0</v>
      </c>
      <c r="J998" s="264">
        <f t="shared" si="1140"/>
        <v>0</v>
      </c>
      <c r="K998" s="264">
        <f t="shared" si="1141"/>
        <v>0</v>
      </c>
      <c r="L998" s="264">
        <f t="shared" si="1142"/>
        <v>0</v>
      </c>
      <c r="M998" s="265">
        <f t="shared" si="1143"/>
        <v>0</v>
      </c>
      <c r="N998" s="226"/>
      <c r="O998" s="205"/>
      <c r="P998" s="205"/>
      <c r="S998" s="241"/>
    </row>
    <row r="999" spans="1:19" x14ac:dyDescent="0.2">
      <c r="B999" s="252"/>
      <c r="C999" s="252"/>
      <c r="D999" s="260" t="s">
        <v>1053</v>
      </c>
      <c r="E999" s="252" t="s">
        <v>1130</v>
      </c>
      <c r="F999" s="276"/>
      <c r="G999" s="253"/>
      <c r="H999" s="284"/>
      <c r="I999" s="284"/>
      <c r="J999" s="276"/>
      <c r="K999" s="276"/>
      <c r="L999" s="276"/>
      <c r="M999" s="286">
        <f>TRUNC(SUM(M1000:M1009),2)</f>
        <v>0</v>
      </c>
      <c r="N999" s="229"/>
      <c r="S999" s="241"/>
    </row>
    <row r="1000" spans="1:19" x14ac:dyDescent="0.2">
      <c r="A1000" s="1"/>
      <c r="B1000" s="199"/>
      <c r="C1000" s="198"/>
      <c r="D1000" s="269" t="s">
        <v>1570</v>
      </c>
      <c r="E1000" s="267" t="s">
        <v>1131</v>
      </c>
      <c r="F1000" s="266" t="s">
        <v>105</v>
      </c>
      <c r="G1000" s="262">
        <v>1</v>
      </c>
      <c r="H1000" s="262">
        <v>0</v>
      </c>
      <c r="I1000" s="263">
        <v>0</v>
      </c>
      <c r="J1000" s="264">
        <f t="shared" ref="J1000:J1009" si="1144">TRUNC(SUM(H1000:I1000),2)</f>
        <v>0</v>
      </c>
      <c r="K1000" s="264">
        <f t="shared" ref="K1000:K1009" si="1145">TRUNC(G1000*H1000,2)</f>
        <v>0</v>
      </c>
      <c r="L1000" s="264">
        <f t="shared" ref="L1000:L1009" si="1146">TRUNC(G1000*I1000,2)</f>
        <v>0</v>
      </c>
      <c r="M1000" s="265">
        <f t="shared" ref="M1000:M1009" si="1147">TRUNC(SUM(K1000,L1000),2)</f>
        <v>0</v>
      </c>
      <c r="N1000" s="226"/>
      <c r="O1000" s="205"/>
      <c r="P1000" s="205"/>
      <c r="S1000" s="241"/>
    </row>
    <row r="1001" spans="1:19" x14ac:dyDescent="0.2">
      <c r="A1001" s="1"/>
      <c r="B1001" s="199"/>
      <c r="C1001" s="198"/>
      <c r="D1001" s="269" t="s">
        <v>1571</v>
      </c>
      <c r="E1001" s="267" t="s">
        <v>457</v>
      </c>
      <c r="F1001" s="266" t="s">
        <v>105</v>
      </c>
      <c r="G1001" s="262">
        <v>1</v>
      </c>
      <c r="H1001" s="262">
        <v>0</v>
      </c>
      <c r="I1001" s="263">
        <v>0</v>
      </c>
      <c r="J1001" s="264">
        <f t="shared" si="1144"/>
        <v>0</v>
      </c>
      <c r="K1001" s="264">
        <f t="shared" si="1145"/>
        <v>0</v>
      </c>
      <c r="L1001" s="264">
        <f t="shared" si="1146"/>
        <v>0</v>
      </c>
      <c r="M1001" s="265">
        <f t="shared" si="1147"/>
        <v>0</v>
      </c>
      <c r="N1001" s="226"/>
      <c r="O1001" s="205"/>
      <c r="P1001" s="205"/>
      <c r="S1001" s="241"/>
    </row>
    <row r="1002" spans="1:19" x14ac:dyDescent="0.2">
      <c r="A1002" s="1"/>
      <c r="B1002" s="199"/>
      <c r="C1002" s="198"/>
      <c r="D1002" s="269" t="s">
        <v>1572</v>
      </c>
      <c r="E1002" s="267" t="s">
        <v>1132</v>
      </c>
      <c r="F1002" s="266" t="s">
        <v>105</v>
      </c>
      <c r="G1002" s="262">
        <v>4</v>
      </c>
      <c r="H1002" s="262">
        <v>0</v>
      </c>
      <c r="I1002" s="263">
        <v>0</v>
      </c>
      <c r="J1002" s="264">
        <f t="shared" si="1144"/>
        <v>0</v>
      </c>
      <c r="K1002" s="264">
        <f t="shared" si="1145"/>
        <v>0</v>
      </c>
      <c r="L1002" s="264">
        <f t="shared" si="1146"/>
        <v>0</v>
      </c>
      <c r="M1002" s="265">
        <f t="shared" si="1147"/>
        <v>0</v>
      </c>
      <c r="N1002" s="226"/>
      <c r="O1002" s="205"/>
      <c r="P1002" s="205"/>
      <c r="S1002" s="241"/>
    </row>
    <row r="1003" spans="1:19" x14ac:dyDescent="0.2">
      <c r="A1003" s="1"/>
      <c r="B1003" s="199"/>
      <c r="C1003" s="198"/>
      <c r="D1003" s="269" t="s">
        <v>1573</v>
      </c>
      <c r="E1003" s="267" t="s">
        <v>565</v>
      </c>
      <c r="F1003" s="266" t="s">
        <v>105</v>
      </c>
      <c r="G1003" s="262">
        <v>1</v>
      </c>
      <c r="H1003" s="262">
        <v>0</v>
      </c>
      <c r="I1003" s="263">
        <v>0</v>
      </c>
      <c r="J1003" s="264">
        <f t="shared" si="1144"/>
        <v>0</v>
      </c>
      <c r="K1003" s="264">
        <f t="shared" si="1145"/>
        <v>0</v>
      </c>
      <c r="L1003" s="264">
        <f t="shared" si="1146"/>
        <v>0</v>
      </c>
      <c r="M1003" s="265">
        <f t="shared" si="1147"/>
        <v>0</v>
      </c>
      <c r="N1003" s="226"/>
      <c r="O1003" s="205"/>
      <c r="P1003" s="205"/>
      <c r="S1003" s="241"/>
    </row>
    <row r="1004" spans="1:19" x14ac:dyDescent="0.2">
      <c r="A1004" s="1"/>
      <c r="B1004" s="199"/>
      <c r="C1004" s="198"/>
      <c r="D1004" s="269" t="s">
        <v>1574</v>
      </c>
      <c r="E1004" s="267" t="s">
        <v>1116</v>
      </c>
      <c r="F1004" s="266" t="s">
        <v>105</v>
      </c>
      <c r="G1004" s="262">
        <v>2</v>
      </c>
      <c r="H1004" s="262">
        <v>0</v>
      </c>
      <c r="I1004" s="263">
        <v>0</v>
      </c>
      <c r="J1004" s="264">
        <f t="shared" si="1144"/>
        <v>0</v>
      </c>
      <c r="K1004" s="264">
        <f t="shared" si="1145"/>
        <v>0</v>
      </c>
      <c r="L1004" s="264">
        <f t="shared" si="1146"/>
        <v>0</v>
      </c>
      <c r="M1004" s="265">
        <f t="shared" si="1147"/>
        <v>0</v>
      </c>
      <c r="N1004" s="226"/>
      <c r="O1004" s="205"/>
      <c r="P1004" s="205"/>
      <c r="S1004" s="241"/>
    </row>
    <row r="1005" spans="1:19" x14ac:dyDescent="0.2">
      <c r="A1005" s="1"/>
      <c r="B1005" s="199"/>
      <c r="C1005" s="198"/>
      <c r="D1005" s="269" t="s">
        <v>1575</v>
      </c>
      <c r="E1005" s="267" t="s">
        <v>1117</v>
      </c>
      <c r="F1005" s="266" t="s">
        <v>105</v>
      </c>
      <c r="G1005" s="262">
        <v>3</v>
      </c>
      <c r="H1005" s="262">
        <v>0</v>
      </c>
      <c r="I1005" s="263">
        <v>0</v>
      </c>
      <c r="J1005" s="264">
        <f t="shared" si="1144"/>
        <v>0</v>
      </c>
      <c r="K1005" s="264">
        <f t="shared" si="1145"/>
        <v>0</v>
      </c>
      <c r="L1005" s="264">
        <f t="shared" si="1146"/>
        <v>0</v>
      </c>
      <c r="M1005" s="265">
        <f t="shared" si="1147"/>
        <v>0</v>
      </c>
      <c r="N1005" s="226"/>
      <c r="O1005" s="205"/>
      <c r="P1005" s="205"/>
      <c r="S1005" s="241"/>
    </row>
    <row r="1006" spans="1:19" x14ac:dyDescent="0.2">
      <c r="A1006" s="1"/>
      <c r="B1006" s="199"/>
      <c r="C1006" s="198"/>
      <c r="D1006" s="269" t="s">
        <v>1576</v>
      </c>
      <c r="E1006" s="267" t="s">
        <v>1133</v>
      </c>
      <c r="F1006" s="266" t="s">
        <v>105</v>
      </c>
      <c r="G1006" s="262">
        <v>1</v>
      </c>
      <c r="H1006" s="262">
        <v>0</v>
      </c>
      <c r="I1006" s="263">
        <v>0</v>
      </c>
      <c r="J1006" s="264">
        <f t="shared" si="1144"/>
        <v>0</v>
      </c>
      <c r="K1006" s="264">
        <f t="shared" si="1145"/>
        <v>0</v>
      </c>
      <c r="L1006" s="264">
        <f t="shared" si="1146"/>
        <v>0</v>
      </c>
      <c r="M1006" s="265">
        <f t="shared" si="1147"/>
        <v>0</v>
      </c>
      <c r="N1006" s="226"/>
      <c r="O1006" s="205"/>
      <c r="P1006" s="205"/>
      <c r="S1006" s="241"/>
    </row>
    <row r="1007" spans="1:19" x14ac:dyDescent="0.2">
      <c r="A1007" s="1"/>
      <c r="B1007" s="199"/>
      <c r="C1007" s="198"/>
      <c r="D1007" s="269" t="s">
        <v>1577</v>
      </c>
      <c r="E1007" s="267" t="s">
        <v>1119</v>
      </c>
      <c r="F1007" s="266" t="s">
        <v>105</v>
      </c>
      <c r="G1007" s="262">
        <v>1</v>
      </c>
      <c r="H1007" s="262">
        <v>0</v>
      </c>
      <c r="I1007" s="263">
        <v>0</v>
      </c>
      <c r="J1007" s="264">
        <f t="shared" si="1144"/>
        <v>0</v>
      </c>
      <c r="K1007" s="264">
        <f t="shared" si="1145"/>
        <v>0</v>
      </c>
      <c r="L1007" s="264">
        <f t="shared" si="1146"/>
        <v>0</v>
      </c>
      <c r="M1007" s="265">
        <f t="shared" si="1147"/>
        <v>0</v>
      </c>
      <c r="N1007" s="226"/>
      <c r="O1007" s="205"/>
      <c r="P1007" s="205"/>
      <c r="S1007" s="241"/>
    </row>
    <row r="1008" spans="1:19" x14ac:dyDescent="0.2">
      <c r="A1008" s="1"/>
      <c r="B1008" s="199"/>
      <c r="C1008" s="198"/>
      <c r="D1008" s="269" t="s">
        <v>1578</v>
      </c>
      <c r="E1008" s="267" t="s">
        <v>1120</v>
      </c>
      <c r="F1008" s="266" t="s">
        <v>105</v>
      </c>
      <c r="G1008" s="262">
        <v>1</v>
      </c>
      <c r="H1008" s="262">
        <v>0</v>
      </c>
      <c r="I1008" s="263">
        <v>0</v>
      </c>
      <c r="J1008" s="264">
        <f t="shared" si="1144"/>
        <v>0</v>
      </c>
      <c r="K1008" s="264">
        <f t="shared" si="1145"/>
        <v>0</v>
      </c>
      <c r="L1008" s="264">
        <f t="shared" si="1146"/>
        <v>0</v>
      </c>
      <c r="M1008" s="265">
        <f t="shared" si="1147"/>
        <v>0</v>
      </c>
      <c r="N1008" s="226"/>
      <c r="O1008" s="205"/>
      <c r="P1008" s="205"/>
      <c r="S1008" s="241"/>
    </row>
    <row r="1009" spans="1:19" x14ac:dyDescent="0.2">
      <c r="A1009" s="1"/>
      <c r="B1009" s="199"/>
      <c r="C1009" s="198"/>
      <c r="D1009" s="269" t="s">
        <v>1579</v>
      </c>
      <c r="E1009" s="267" t="s">
        <v>1123</v>
      </c>
      <c r="F1009" s="266" t="s">
        <v>105</v>
      </c>
      <c r="G1009" s="262">
        <v>1</v>
      </c>
      <c r="H1009" s="262">
        <v>0</v>
      </c>
      <c r="I1009" s="263">
        <v>0</v>
      </c>
      <c r="J1009" s="264">
        <f t="shared" si="1144"/>
        <v>0</v>
      </c>
      <c r="K1009" s="264">
        <f t="shared" si="1145"/>
        <v>0</v>
      </c>
      <c r="L1009" s="264">
        <f t="shared" si="1146"/>
        <v>0</v>
      </c>
      <c r="M1009" s="265">
        <f t="shared" si="1147"/>
        <v>0</v>
      </c>
      <c r="N1009" s="226"/>
      <c r="O1009" s="205"/>
      <c r="P1009" s="205"/>
      <c r="S1009" s="241"/>
    </row>
    <row r="1010" spans="1:19" x14ac:dyDescent="0.2">
      <c r="B1010" s="255"/>
      <c r="C1010" s="12"/>
      <c r="D1010" s="261"/>
      <c r="E1010" s="256" t="s">
        <v>26</v>
      </c>
      <c r="F1010" s="277" t="s">
        <v>22</v>
      </c>
      <c r="G1010" s="181"/>
      <c r="H1010" s="181"/>
      <c r="I1010" s="257"/>
      <c r="J1010" s="2"/>
      <c r="K1010" s="5">
        <f>SUM(K953:K1009)</f>
        <v>0</v>
      </c>
      <c r="L1010" s="5">
        <f>SUM(L953:L1009)</f>
        <v>0</v>
      </c>
      <c r="M1010" s="210"/>
      <c r="N1010" s="226"/>
    </row>
    <row r="1011" spans="1:19" x14ac:dyDescent="0.2">
      <c r="B1011" s="7"/>
      <c r="C1011" s="6"/>
      <c r="D1011" s="240"/>
      <c r="E1011" s="6" t="s">
        <v>22</v>
      </c>
      <c r="F1011" s="278" t="s">
        <v>22</v>
      </c>
      <c r="G1011" s="8"/>
      <c r="H1011" s="8"/>
      <c r="I1011" s="9"/>
      <c r="J1011" s="10"/>
      <c r="K1011" s="10"/>
      <c r="L1011" s="246">
        <f>SUM(K1010:L1010)</f>
        <v>0</v>
      </c>
      <c r="M1011" s="211"/>
      <c r="N1011" s="226"/>
    </row>
    <row r="1012" spans="1:19" x14ac:dyDescent="0.2">
      <c r="B1012" s="12"/>
      <c r="C1012" s="12"/>
      <c r="D1012" s="181"/>
      <c r="E1012" s="13" t="s">
        <v>36</v>
      </c>
      <c r="F1012" s="277" t="s">
        <v>22</v>
      </c>
      <c r="G1012" s="14"/>
      <c r="H1012" s="2"/>
      <c r="I1012" s="2"/>
      <c r="J1012" s="2"/>
      <c r="K1012" s="15">
        <f>TRUNC(SUM(K1010),2)</f>
        <v>0</v>
      </c>
      <c r="L1012" s="38">
        <f>TRUNC(SUM(L1010),2)</f>
        <v>0</v>
      </c>
      <c r="M1012" s="210"/>
      <c r="N1012" s="226"/>
    </row>
    <row r="1013" spans="1:19" x14ac:dyDescent="0.2">
      <c r="B1013" s="12"/>
      <c r="C1013" s="12"/>
      <c r="D1013" s="181"/>
      <c r="E1013" s="13" t="s">
        <v>37</v>
      </c>
      <c r="F1013" s="277" t="s">
        <v>22</v>
      </c>
      <c r="G1013" s="14"/>
      <c r="H1013" s="2"/>
      <c r="I1013" s="2"/>
      <c r="J1013" s="2"/>
      <c r="K1013" s="40"/>
      <c r="L1013" s="2">
        <f>L1012</f>
        <v>0</v>
      </c>
      <c r="M1013" s="210"/>
      <c r="N1013" s="226"/>
    </row>
    <row r="1014" spans="1:19" x14ac:dyDescent="0.2">
      <c r="B1014" s="12"/>
      <c r="C1014" s="12"/>
      <c r="D1014" s="181"/>
      <c r="E1014" s="42" t="s">
        <v>22</v>
      </c>
      <c r="F1014" s="277" t="s">
        <v>22</v>
      </c>
      <c r="G1014" s="14"/>
      <c r="H1014" s="2"/>
      <c r="I1014" s="2"/>
      <c r="J1014" s="2"/>
      <c r="K1014" s="2"/>
      <c r="L1014" s="2"/>
      <c r="M1014" s="210"/>
      <c r="N1014" s="226"/>
    </row>
    <row r="1015" spans="1:19" x14ac:dyDescent="0.2">
      <c r="B1015" s="16"/>
      <c r="C1015" s="16"/>
      <c r="D1015" s="182"/>
      <c r="E1015" s="17" t="s">
        <v>1140</v>
      </c>
      <c r="F1015" s="279" t="s">
        <v>22</v>
      </c>
      <c r="G1015" s="18"/>
      <c r="H1015" s="19"/>
      <c r="I1015" s="19"/>
      <c r="J1015" s="19"/>
      <c r="K1015" s="20"/>
      <c r="L1015" s="20">
        <f>TRUNC(SUM(K1012,L1013),2)</f>
        <v>0</v>
      </c>
      <c r="M1015" s="212"/>
      <c r="N1015" s="226"/>
    </row>
    <row r="1016" spans="1:19" x14ac:dyDescent="0.2">
      <c r="B1016" s="12"/>
      <c r="C1016" s="12"/>
      <c r="D1016" s="181"/>
      <c r="E1016" s="12" t="s">
        <v>22</v>
      </c>
      <c r="F1016" s="277" t="s">
        <v>22</v>
      </c>
      <c r="G1016" s="14"/>
      <c r="H1016" s="2"/>
      <c r="I1016" s="2"/>
      <c r="J1016" s="2"/>
      <c r="K1016" s="2"/>
      <c r="L1016" s="2"/>
      <c r="M1016" s="210"/>
      <c r="N1016" s="226"/>
    </row>
    <row r="1017" spans="1:19" x14ac:dyDescent="0.2">
      <c r="B1017" s="12"/>
      <c r="C1017" s="12"/>
      <c r="D1017" s="181"/>
      <c r="E1017" s="12" t="s">
        <v>22</v>
      </c>
      <c r="F1017" s="277" t="s">
        <v>22</v>
      </c>
      <c r="G1017" s="14"/>
      <c r="H1017" s="2"/>
      <c r="I1017" s="2"/>
      <c r="J1017" s="2"/>
      <c r="K1017" s="2"/>
      <c r="L1017" s="2"/>
      <c r="M1017" s="210"/>
      <c r="N1017" s="226"/>
    </row>
    <row r="1018" spans="1:19" x14ac:dyDescent="0.2">
      <c r="B1018" s="12"/>
      <c r="C1018" s="12"/>
      <c r="D1018" s="181"/>
      <c r="E1018" s="13" t="s">
        <v>38</v>
      </c>
      <c r="F1018" s="21" t="s">
        <v>22</v>
      </c>
      <c r="G1018" s="22"/>
      <c r="H1018" s="23"/>
      <c r="I1018" s="23"/>
      <c r="J1018" s="22"/>
      <c r="K1018" s="23"/>
      <c r="L1018" s="24"/>
      <c r="M1018" s="210"/>
      <c r="N1018" s="226"/>
    </row>
    <row r="1019" spans="1:19" x14ac:dyDescent="0.2">
      <c r="B1019" s="12"/>
      <c r="C1019" s="12"/>
      <c r="D1019" s="181"/>
      <c r="E1019" s="13" t="s">
        <v>39</v>
      </c>
      <c r="F1019" s="21" t="s">
        <v>22</v>
      </c>
      <c r="G1019" s="22"/>
      <c r="H1019" s="23"/>
      <c r="I1019" s="23"/>
      <c r="J1019" s="22"/>
      <c r="K1019" s="23"/>
      <c r="L1019" s="24"/>
      <c r="M1019" s="210"/>
      <c r="N1019" s="226"/>
    </row>
    <row r="1020" spans="1:19" x14ac:dyDescent="0.2">
      <c r="B1020" s="12"/>
      <c r="C1020" s="12"/>
      <c r="D1020" s="181"/>
      <c r="E1020" s="25" t="s">
        <v>40</v>
      </c>
      <c r="F1020" s="21" t="s">
        <v>22</v>
      </c>
      <c r="G1020" s="26">
        <v>1</v>
      </c>
      <c r="H1020" s="27"/>
      <c r="I1020" s="27"/>
      <c r="J1020" s="22"/>
      <c r="K1020" s="27"/>
      <c r="L1020" s="27"/>
      <c r="M1020" s="210"/>
      <c r="N1020" s="226"/>
    </row>
    <row r="1021" spans="1:19" x14ac:dyDescent="0.2">
      <c r="B1021" s="12"/>
      <c r="C1021" s="12"/>
      <c r="D1021" s="181"/>
      <c r="E1021" s="25" t="s">
        <v>41</v>
      </c>
      <c r="F1021" s="21" t="s">
        <v>22</v>
      </c>
      <c r="G1021" s="26">
        <v>1.27</v>
      </c>
      <c r="H1021" s="27"/>
      <c r="I1021" s="21" t="s">
        <v>42</v>
      </c>
      <c r="J1021" s="22"/>
      <c r="K1021" s="27"/>
      <c r="L1021" s="27"/>
      <c r="M1021" s="210"/>
      <c r="N1021" s="226"/>
    </row>
    <row r="1022" spans="1:19" x14ac:dyDescent="0.2">
      <c r="B1022" s="12"/>
      <c r="C1022" s="12"/>
      <c r="D1022" s="181"/>
      <c r="E1022" s="25" t="s">
        <v>43</v>
      </c>
      <c r="F1022" s="21" t="s">
        <v>22</v>
      </c>
      <c r="G1022" s="26">
        <v>1.39</v>
      </c>
      <c r="H1022" s="27"/>
      <c r="I1022" s="23" t="s">
        <v>44</v>
      </c>
      <c r="J1022" s="22"/>
      <c r="K1022" s="27"/>
      <c r="L1022" s="27"/>
      <c r="M1022" s="210"/>
      <c r="N1022" s="226"/>
    </row>
    <row r="1023" spans="1:19" x14ac:dyDescent="0.2">
      <c r="B1023" s="12"/>
      <c r="C1023" s="12"/>
      <c r="D1023" s="181"/>
      <c r="E1023" s="25" t="s">
        <v>45</v>
      </c>
      <c r="F1023" s="21" t="s">
        <v>22</v>
      </c>
      <c r="G1023" s="26">
        <v>5.5</v>
      </c>
      <c r="H1023" s="308"/>
      <c r="I1023" s="309"/>
      <c r="J1023" s="309"/>
      <c r="K1023" s="309"/>
      <c r="L1023" s="310"/>
      <c r="M1023" s="210"/>
      <c r="N1023" s="226"/>
    </row>
    <row r="1024" spans="1:19" x14ac:dyDescent="0.2">
      <c r="B1024" s="12"/>
      <c r="C1024" s="12"/>
      <c r="D1024" s="181"/>
      <c r="E1024" s="25" t="s">
        <v>46</v>
      </c>
      <c r="F1024" s="21" t="s">
        <v>22</v>
      </c>
      <c r="G1024" s="26">
        <v>8.9600000000000009</v>
      </c>
      <c r="H1024" s="311"/>
      <c r="I1024" s="312"/>
      <c r="J1024" s="312"/>
      <c r="K1024" s="312"/>
      <c r="L1024" s="313"/>
      <c r="M1024" s="210"/>
      <c r="N1024" s="226"/>
    </row>
    <row r="1025" spans="2:14" x14ac:dyDescent="0.2">
      <c r="B1025" s="12"/>
      <c r="C1025" s="12"/>
      <c r="D1025" s="181"/>
      <c r="E1025" s="25" t="s">
        <v>47</v>
      </c>
      <c r="F1025" s="21" t="s">
        <v>22</v>
      </c>
      <c r="G1025" s="28">
        <f>G1026+G1027+G1029</f>
        <v>6.65</v>
      </c>
      <c r="H1025" s="27"/>
      <c r="I1025" s="27"/>
      <c r="J1025" s="22"/>
      <c r="K1025" s="27"/>
      <c r="L1025" s="27"/>
      <c r="M1025" s="210"/>
      <c r="N1025" s="226"/>
    </row>
    <row r="1026" spans="2:14" x14ac:dyDescent="0.2">
      <c r="B1026" s="12"/>
      <c r="C1026" s="12"/>
      <c r="D1026" s="181"/>
      <c r="E1026" s="29" t="s">
        <v>48</v>
      </c>
      <c r="F1026" s="21" t="s">
        <v>22</v>
      </c>
      <c r="G1026" s="30">
        <v>3</v>
      </c>
      <c r="H1026" s="27"/>
      <c r="I1026" s="27"/>
      <c r="J1026" s="22"/>
      <c r="K1026" s="27"/>
      <c r="L1026" s="27"/>
      <c r="M1026" s="210"/>
      <c r="N1026" s="226"/>
    </row>
    <row r="1027" spans="2:14" x14ac:dyDescent="0.2">
      <c r="B1027" s="12"/>
      <c r="C1027" s="12"/>
      <c r="D1027" s="181"/>
      <c r="E1027" s="29" t="s">
        <v>49</v>
      </c>
      <c r="F1027" s="21" t="s">
        <v>22</v>
      </c>
      <c r="G1027" s="30">
        <v>0.65</v>
      </c>
      <c r="H1027" s="27"/>
      <c r="I1027" s="27"/>
      <c r="J1027" s="22"/>
      <c r="K1027" s="27"/>
      <c r="L1027" s="27"/>
      <c r="M1027" s="210"/>
      <c r="N1027" s="226"/>
    </row>
    <row r="1028" spans="2:14" x14ac:dyDescent="0.2">
      <c r="B1028" s="12"/>
      <c r="C1028" s="12"/>
      <c r="D1028" s="181"/>
      <c r="E1028" s="29" t="s">
        <v>50</v>
      </c>
      <c r="F1028" s="21" t="s">
        <v>22</v>
      </c>
      <c r="G1028" s="30">
        <v>0</v>
      </c>
      <c r="H1028" s="27"/>
      <c r="I1028" s="27"/>
      <c r="J1028" s="22"/>
      <c r="K1028" s="27"/>
      <c r="L1028" s="27"/>
      <c r="M1028" s="210"/>
      <c r="N1028" s="226"/>
    </row>
    <row r="1029" spans="2:14" x14ac:dyDescent="0.2">
      <c r="B1029" s="12"/>
      <c r="C1029" s="12"/>
      <c r="D1029" s="181"/>
      <c r="E1029" s="31" t="s">
        <v>1136</v>
      </c>
      <c r="F1029" s="21" t="s">
        <v>22</v>
      </c>
      <c r="G1029" s="32">
        <v>3</v>
      </c>
      <c r="H1029" s="27"/>
      <c r="I1029" s="27"/>
      <c r="J1029" s="22"/>
      <c r="K1029" s="27"/>
      <c r="L1029" s="27"/>
      <c r="M1029" s="210"/>
      <c r="N1029" s="226"/>
    </row>
    <row r="1030" spans="2:14" x14ac:dyDescent="0.2">
      <c r="B1030" s="12"/>
      <c r="C1030" s="12"/>
      <c r="D1030" s="181"/>
      <c r="E1030" s="25" t="s">
        <v>22</v>
      </c>
      <c r="F1030" s="21" t="s">
        <v>22</v>
      </c>
      <c r="G1030" s="22"/>
      <c r="H1030" s="27"/>
      <c r="I1030" s="27"/>
      <c r="J1030" s="22"/>
      <c r="K1030" s="27"/>
      <c r="L1030" s="27"/>
      <c r="M1030" s="210"/>
      <c r="N1030" s="226"/>
    </row>
    <row r="1031" spans="2:14" x14ac:dyDescent="0.2">
      <c r="B1031" s="12"/>
      <c r="C1031" s="12"/>
      <c r="D1031" s="181"/>
      <c r="E1031" s="13" t="s">
        <v>51</v>
      </c>
      <c r="F1031" s="33" t="s">
        <v>22</v>
      </c>
      <c r="G1031" s="34">
        <f>TRUNC(((((1+(G1023+G1020+G1021)/100)*((1+G1022/100))*((1+G1024/100)))/((1-G1025/100)))-1)*100,8)</f>
        <v>27.539813670000001</v>
      </c>
      <c r="H1031" s="27"/>
      <c r="I1031" s="27"/>
      <c r="J1031" s="22"/>
      <c r="K1031" s="23"/>
      <c r="L1031" s="24"/>
      <c r="M1031" s="210"/>
      <c r="N1031" s="226"/>
    </row>
    <row r="1032" spans="2:14" x14ac:dyDescent="0.2">
      <c r="B1032" s="12"/>
      <c r="C1032" s="12"/>
      <c r="D1032" s="181"/>
      <c r="E1032" s="13" t="s">
        <v>22</v>
      </c>
      <c r="F1032" s="21" t="s">
        <v>22</v>
      </c>
      <c r="G1032" s="22"/>
      <c r="H1032" s="23"/>
      <c r="I1032" s="23"/>
      <c r="J1032" s="22"/>
      <c r="K1032" s="23"/>
      <c r="L1032" s="24"/>
      <c r="M1032" s="210"/>
      <c r="N1032" s="226"/>
    </row>
    <row r="1033" spans="2:14" x14ac:dyDescent="0.2">
      <c r="B1033" s="12"/>
      <c r="C1033" s="12"/>
      <c r="D1033" s="181"/>
      <c r="E1033" s="13" t="s">
        <v>52</v>
      </c>
      <c r="F1033" s="21" t="s">
        <v>22</v>
      </c>
      <c r="G1033" s="22"/>
      <c r="H1033" s="23"/>
      <c r="I1033" s="23"/>
      <c r="J1033" s="22"/>
      <c r="K1033" s="24">
        <f>TRUNC((K946*G1031/100),2)</f>
        <v>0</v>
      </c>
      <c r="L1033" s="40"/>
      <c r="M1033" s="210"/>
      <c r="N1033" s="226"/>
    </row>
    <row r="1034" spans="2:14" x14ac:dyDescent="0.2">
      <c r="B1034" s="12"/>
      <c r="C1034" s="12"/>
      <c r="D1034" s="181"/>
      <c r="E1034" s="13" t="s">
        <v>53</v>
      </c>
      <c r="F1034" s="21" t="s">
        <v>22</v>
      </c>
      <c r="G1034" s="22"/>
      <c r="H1034" s="23"/>
      <c r="I1034" s="23"/>
      <c r="J1034" s="22"/>
      <c r="K1034" s="40"/>
      <c r="L1034" s="24">
        <f>TRUNC(L947*G1031/100,2)</f>
        <v>0</v>
      </c>
      <c r="M1034" s="210"/>
      <c r="N1034" s="226"/>
    </row>
    <row r="1035" spans="2:14" x14ac:dyDescent="0.2">
      <c r="B1035" s="12"/>
      <c r="C1035" s="12"/>
      <c r="D1035" s="181"/>
      <c r="E1035" s="13"/>
      <c r="F1035" s="21"/>
      <c r="G1035" s="22"/>
      <c r="H1035" s="23"/>
      <c r="I1035" s="23"/>
      <c r="J1035" s="22"/>
      <c r="K1035" s="40"/>
      <c r="L1035" s="24"/>
      <c r="M1035" s="210"/>
      <c r="N1035" s="226"/>
    </row>
    <row r="1036" spans="2:14" x14ac:dyDescent="0.2">
      <c r="B1036" s="16"/>
      <c r="C1036" s="16"/>
      <c r="D1036" s="182"/>
      <c r="E1036" s="17" t="s">
        <v>54</v>
      </c>
      <c r="F1036" s="35" t="s">
        <v>22</v>
      </c>
      <c r="G1036" s="36"/>
      <c r="H1036" s="37"/>
      <c r="I1036" s="37"/>
      <c r="J1036" s="36"/>
      <c r="K1036" s="37"/>
      <c r="L1036" s="37">
        <f>TRUNC(SUM(K1033,L1034),2)</f>
        <v>0</v>
      </c>
      <c r="M1036" s="212"/>
      <c r="N1036" s="226"/>
    </row>
    <row r="1037" spans="2:14" x14ac:dyDescent="0.2">
      <c r="B1037" s="12"/>
      <c r="C1037" s="12"/>
      <c r="D1037" s="181"/>
      <c r="E1037" s="13"/>
      <c r="F1037" s="21"/>
      <c r="G1037" s="22"/>
      <c r="H1037" s="23"/>
      <c r="I1037" s="23"/>
      <c r="J1037" s="22"/>
      <c r="K1037" s="40"/>
      <c r="L1037" s="24"/>
      <c r="M1037" s="210"/>
      <c r="N1037" s="226"/>
    </row>
    <row r="1038" spans="2:14" x14ac:dyDescent="0.2">
      <c r="B1038" s="12"/>
      <c r="C1038" s="12"/>
      <c r="D1038" s="181"/>
      <c r="E1038" s="13" t="s">
        <v>1138</v>
      </c>
      <c r="F1038" s="21" t="s">
        <v>22</v>
      </c>
      <c r="G1038" s="22"/>
      <c r="H1038" s="23"/>
      <c r="I1038" s="23"/>
      <c r="J1038" s="22"/>
      <c r="K1038" s="23"/>
      <c r="L1038" s="24"/>
      <c r="M1038" s="210"/>
      <c r="N1038" s="226"/>
    </row>
    <row r="1039" spans="2:14" x14ac:dyDescent="0.2">
      <c r="B1039" s="12"/>
      <c r="C1039" s="12"/>
      <c r="D1039" s="181"/>
      <c r="E1039" s="13" t="s">
        <v>39</v>
      </c>
      <c r="F1039" s="21" t="s">
        <v>22</v>
      </c>
      <c r="G1039" s="22"/>
      <c r="H1039" s="23"/>
      <c r="I1039" s="23"/>
      <c r="J1039" s="22"/>
      <c r="K1039" s="23"/>
      <c r="L1039" s="24"/>
      <c r="M1039" s="210"/>
      <c r="N1039" s="226"/>
    </row>
    <row r="1040" spans="2:14" x14ac:dyDescent="0.2">
      <c r="B1040" s="12"/>
      <c r="C1040" s="12"/>
      <c r="D1040" s="181"/>
      <c r="E1040" s="25" t="s">
        <v>40</v>
      </c>
      <c r="F1040" s="21" t="s">
        <v>22</v>
      </c>
      <c r="G1040" s="26">
        <v>0.82</v>
      </c>
      <c r="H1040" s="27"/>
      <c r="I1040" s="27"/>
      <c r="J1040" s="22"/>
      <c r="K1040" s="27"/>
      <c r="L1040" s="27"/>
      <c r="M1040" s="210"/>
      <c r="N1040" s="226"/>
    </row>
    <row r="1041" spans="2:14" x14ac:dyDescent="0.2">
      <c r="B1041" s="12"/>
      <c r="C1041" s="12"/>
      <c r="D1041" s="181"/>
      <c r="E1041" s="25" t="s">
        <v>41</v>
      </c>
      <c r="F1041" s="21" t="s">
        <v>22</v>
      </c>
      <c r="G1041" s="26">
        <v>0.89</v>
      </c>
      <c r="H1041" s="27"/>
      <c r="I1041" s="21" t="s">
        <v>42</v>
      </c>
      <c r="J1041" s="22"/>
      <c r="K1041" s="27"/>
      <c r="L1041" s="27"/>
      <c r="M1041" s="210"/>
      <c r="N1041" s="226"/>
    </row>
    <row r="1042" spans="2:14" x14ac:dyDescent="0.2">
      <c r="B1042" s="12"/>
      <c r="C1042" s="12"/>
      <c r="D1042" s="181"/>
      <c r="E1042" s="25" t="s">
        <v>43</v>
      </c>
      <c r="F1042" s="21" t="s">
        <v>22</v>
      </c>
      <c r="G1042" s="26">
        <v>1.1100000000000001</v>
      </c>
      <c r="H1042" s="27"/>
      <c r="I1042" s="23" t="s">
        <v>44</v>
      </c>
      <c r="J1042" s="22"/>
      <c r="K1042" s="27"/>
      <c r="L1042" s="27"/>
      <c r="M1042" s="210"/>
      <c r="N1042" s="226"/>
    </row>
    <row r="1043" spans="2:14" x14ac:dyDescent="0.2">
      <c r="B1043" s="12"/>
      <c r="C1043" s="12"/>
      <c r="D1043" s="181"/>
      <c r="E1043" s="25" t="s">
        <v>45</v>
      </c>
      <c r="F1043" s="21" t="s">
        <v>22</v>
      </c>
      <c r="G1043" s="26">
        <v>4.49</v>
      </c>
      <c r="H1043" s="308"/>
      <c r="I1043" s="309"/>
      <c r="J1043" s="309"/>
      <c r="K1043" s="309"/>
      <c r="L1043" s="310"/>
      <c r="M1043" s="210"/>
      <c r="N1043" s="226"/>
    </row>
    <row r="1044" spans="2:14" x14ac:dyDescent="0.2">
      <c r="B1044" s="12"/>
      <c r="C1044" s="12"/>
      <c r="D1044" s="181"/>
      <c r="E1044" s="25" t="s">
        <v>46</v>
      </c>
      <c r="F1044" s="21" t="s">
        <v>22</v>
      </c>
      <c r="G1044" s="26">
        <v>6.22</v>
      </c>
      <c r="H1044" s="311"/>
      <c r="I1044" s="312"/>
      <c r="J1044" s="312"/>
      <c r="K1044" s="312"/>
      <c r="L1044" s="313"/>
      <c r="M1044" s="210"/>
      <c r="N1044" s="226"/>
    </row>
    <row r="1045" spans="2:14" x14ac:dyDescent="0.2">
      <c r="B1045" s="12"/>
      <c r="C1045" s="12"/>
      <c r="D1045" s="181"/>
      <c r="E1045" s="25" t="s">
        <v>47</v>
      </c>
      <c r="F1045" s="21" t="s">
        <v>22</v>
      </c>
      <c r="G1045" s="28">
        <f>G1046+G1047+G1049</f>
        <v>6.65</v>
      </c>
      <c r="H1045" s="27"/>
      <c r="I1045" s="27"/>
      <c r="J1045" s="22"/>
      <c r="K1045" s="27"/>
      <c r="L1045" s="27"/>
      <c r="M1045" s="210"/>
      <c r="N1045" s="226"/>
    </row>
    <row r="1046" spans="2:14" x14ac:dyDescent="0.2">
      <c r="B1046" s="12"/>
      <c r="C1046" s="12"/>
      <c r="D1046" s="181"/>
      <c r="E1046" s="29" t="s">
        <v>48</v>
      </c>
      <c r="F1046" s="21" t="s">
        <v>22</v>
      </c>
      <c r="G1046" s="30">
        <v>3</v>
      </c>
      <c r="H1046" s="27"/>
      <c r="I1046" s="27"/>
      <c r="J1046" s="22"/>
      <c r="K1046" s="27"/>
      <c r="L1046" s="27"/>
      <c r="M1046" s="210"/>
      <c r="N1046" s="226"/>
    </row>
    <row r="1047" spans="2:14" x14ac:dyDescent="0.2">
      <c r="B1047" s="12"/>
      <c r="C1047" s="12"/>
      <c r="D1047" s="181"/>
      <c r="E1047" s="29" t="s">
        <v>49</v>
      </c>
      <c r="F1047" s="21" t="s">
        <v>22</v>
      </c>
      <c r="G1047" s="30">
        <v>0.65</v>
      </c>
      <c r="H1047" s="27"/>
      <c r="I1047" s="27"/>
      <c r="J1047" s="22"/>
      <c r="K1047" s="27"/>
      <c r="L1047" s="27"/>
      <c r="M1047" s="210"/>
      <c r="N1047" s="226"/>
    </row>
    <row r="1048" spans="2:14" x14ac:dyDescent="0.2">
      <c r="B1048" s="12"/>
      <c r="C1048" s="12"/>
      <c r="D1048" s="181"/>
      <c r="E1048" s="29" t="s">
        <v>50</v>
      </c>
      <c r="F1048" s="21" t="s">
        <v>22</v>
      </c>
      <c r="G1048" s="30">
        <v>0</v>
      </c>
      <c r="H1048" s="27"/>
      <c r="I1048" s="27"/>
      <c r="J1048" s="22"/>
      <c r="K1048" s="27"/>
      <c r="L1048" s="27"/>
      <c r="M1048" s="210"/>
      <c r="N1048" s="226"/>
    </row>
    <row r="1049" spans="2:14" x14ac:dyDescent="0.2">
      <c r="B1049" s="12"/>
      <c r="C1049" s="12"/>
      <c r="D1049" s="181"/>
      <c r="E1049" s="31" t="s">
        <v>1136</v>
      </c>
      <c r="F1049" s="21" t="s">
        <v>22</v>
      </c>
      <c r="G1049" s="32">
        <v>3</v>
      </c>
      <c r="H1049" s="27"/>
      <c r="I1049" s="27"/>
      <c r="J1049" s="22"/>
      <c r="K1049" s="27"/>
      <c r="L1049" s="27"/>
      <c r="M1049" s="210"/>
      <c r="N1049" s="226"/>
    </row>
    <row r="1050" spans="2:14" x14ac:dyDescent="0.2">
      <c r="B1050" s="12"/>
      <c r="C1050" s="12"/>
      <c r="D1050" s="181"/>
      <c r="E1050" s="25" t="s">
        <v>22</v>
      </c>
      <c r="F1050" s="21" t="s">
        <v>22</v>
      </c>
      <c r="G1050" s="22"/>
      <c r="H1050" s="27"/>
      <c r="I1050" s="27"/>
      <c r="J1050" s="22"/>
      <c r="K1050" s="27"/>
      <c r="L1050" s="27"/>
      <c r="M1050" s="210"/>
      <c r="N1050" s="226"/>
    </row>
    <row r="1051" spans="2:14" x14ac:dyDescent="0.2">
      <c r="B1051" s="12"/>
      <c r="C1051" s="12"/>
      <c r="D1051" s="181"/>
      <c r="E1051" s="13" t="s">
        <v>1137</v>
      </c>
      <c r="F1051" s="33" t="s">
        <v>22</v>
      </c>
      <c r="G1051" s="34">
        <f>TRUNC(((((1+(G1043+G1040+G1041)/100)*((1+G1042/100))*((1+G1044/100)))/((1-G1045/100)))-1)*100,8)</f>
        <v>22.18294869</v>
      </c>
      <c r="H1051" s="27"/>
      <c r="I1051" s="27"/>
      <c r="J1051" s="22"/>
      <c r="K1051" s="23"/>
      <c r="L1051" s="24"/>
      <c r="M1051" s="210"/>
      <c r="N1051" s="226"/>
    </row>
    <row r="1052" spans="2:14" x14ac:dyDescent="0.2">
      <c r="B1052" s="12"/>
      <c r="C1052" s="12"/>
      <c r="D1052" s="181"/>
      <c r="E1052" s="13" t="s">
        <v>22</v>
      </c>
      <c r="F1052" s="21" t="s">
        <v>22</v>
      </c>
      <c r="G1052" s="22"/>
      <c r="H1052" s="23"/>
      <c r="I1052" s="23"/>
      <c r="J1052" s="22"/>
      <c r="K1052" s="23"/>
      <c r="L1052" s="24"/>
      <c r="M1052" s="210"/>
      <c r="N1052" s="226"/>
    </row>
    <row r="1053" spans="2:14" x14ac:dyDescent="0.2">
      <c r="B1053" s="12"/>
      <c r="C1053" s="12"/>
      <c r="D1053" s="181"/>
      <c r="E1053" s="13" t="s">
        <v>1134</v>
      </c>
      <c r="F1053" s="21" t="s">
        <v>22</v>
      </c>
      <c r="G1053" s="22"/>
      <c r="H1053" s="23"/>
      <c r="I1053" s="23"/>
      <c r="J1053" s="22"/>
      <c r="K1053" s="24">
        <f>TRUNC((K1012*G1051/100),2)</f>
        <v>0</v>
      </c>
      <c r="L1053" s="40"/>
      <c r="M1053" s="210"/>
      <c r="N1053" s="226"/>
    </row>
    <row r="1054" spans="2:14" x14ac:dyDescent="0.2">
      <c r="B1054" s="12"/>
      <c r="C1054" s="12"/>
      <c r="D1054" s="181"/>
      <c r="E1054" s="13" t="s">
        <v>1135</v>
      </c>
      <c r="F1054" s="21" t="s">
        <v>22</v>
      </c>
      <c r="G1054" s="22"/>
      <c r="H1054" s="23"/>
      <c r="I1054" s="23"/>
      <c r="J1054" s="22"/>
      <c r="K1054" s="40"/>
      <c r="L1054" s="24">
        <f>TRUNC(L1013*G1051/100,2)</f>
        <v>0</v>
      </c>
      <c r="M1054" s="210"/>
      <c r="N1054" s="226"/>
    </row>
    <row r="1055" spans="2:14" x14ac:dyDescent="0.2">
      <c r="B1055" s="12"/>
      <c r="C1055" s="12"/>
      <c r="D1055" s="181"/>
      <c r="E1055" s="42" t="s">
        <v>22</v>
      </c>
      <c r="F1055" s="21" t="s">
        <v>22</v>
      </c>
      <c r="G1055" s="22"/>
      <c r="H1055" s="23"/>
      <c r="I1055" s="23"/>
      <c r="J1055" s="22"/>
      <c r="K1055" s="23"/>
      <c r="L1055" s="24"/>
      <c r="M1055" s="210"/>
      <c r="N1055" s="226"/>
    </row>
    <row r="1056" spans="2:14" ht="14.25" x14ac:dyDescent="0.2">
      <c r="B1056" s="183"/>
      <c r="C1056" s="183"/>
      <c r="D1056" s="184"/>
      <c r="E1056" s="183" t="s">
        <v>22</v>
      </c>
      <c r="F1056" s="280" t="s">
        <v>22</v>
      </c>
      <c r="G1056" s="183"/>
      <c r="H1056" s="183"/>
      <c r="I1056" s="183"/>
      <c r="J1056" s="183"/>
      <c r="K1056" s="183"/>
      <c r="L1056" s="183"/>
      <c r="M1056" s="213"/>
      <c r="N1056"/>
    </row>
    <row r="1057" spans="2:14" x14ac:dyDescent="0.2">
      <c r="B1057" s="16"/>
      <c r="C1057" s="16"/>
      <c r="D1057" s="182"/>
      <c r="E1057" s="17" t="s">
        <v>1139</v>
      </c>
      <c r="F1057" s="35" t="s">
        <v>22</v>
      </c>
      <c r="G1057" s="36"/>
      <c r="H1057" s="37"/>
      <c r="I1057" s="37"/>
      <c r="J1057" s="36"/>
      <c r="K1057" s="37"/>
      <c r="L1057" s="37">
        <f>TRUNC(SUM(K1053,L1054),2)</f>
        <v>0</v>
      </c>
      <c r="M1057" s="212"/>
      <c r="N1057" s="226"/>
    </row>
    <row r="1058" spans="2:14" ht="14.25" x14ac:dyDescent="0.2">
      <c r="B1058" s="183"/>
      <c r="C1058" s="183"/>
      <c r="D1058" s="184"/>
      <c r="E1058" s="183" t="s">
        <v>22</v>
      </c>
      <c r="F1058" s="280" t="s">
        <v>22</v>
      </c>
      <c r="G1058" s="183"/>
      <c r="H1058" s="183"/>
      <c r="I1058" s="183"/>
      <c r="J1058" s="183"/>
      <c r="K1058" s="183"/>
      <c r="L1058" s="183"/>
      <c r="M1058" s="213"/>
      <c r="N1058"/>
    </row>
    <row r="1059" spans="2:14" x14ac:dyDescent="0.2">
      <c r="B1059" s="39"/>
      <c r="C1059" s="39"/>
      <c r="D1059" s="39"/>
      <c r="E1059" s="42" t="s">
        <v>22</v>
      </c>
      <c r="F1059" s="21" t="s">
        <v>22</v>
      </c>
      <c r="G1059" s="22"/>
      <c r="H1059" s="23"/>
      <c r="I1059" s="23"/>
      <c r="J1059" s="22"/>
      <c r="K1059" s="23"/>
      <c r="L1059" s="24"/>
      <c r="M1059" s="214"/>
      <c r="N1059" s="230"/>
    </row>
    <row r="1060" spans="2:14" x14ac:dyDescent="0.2">
      <c r="B1060" s="41"/>
      <c r="C1060" s="41"/>
      <c r="D1060" s="41"/>
      <c r="E1060" s="17" t="s">
        <v>1141</v>
      </c>
      <c r="F1060" s="35" t="s">
        <v>22</v>
      </c>
      <c r="G1060" s="36"/>
      <c r="H1060" s="37"/>
      <c r="I1060" s="37"/>
      <c r="J1060" s="36"/>
      <c r="K1060" s="37"/>
      <c r="L1060" s="37">
        <f>L949+L1015</f>
        <v>0</v>
      </c>
      <c r="M1060" s="215"/>
      <c r="N1060" s="230"/>
    </row>
    <row r="1061" spans="2:14" x14ac:dyDescent="0.2">
      <c r="B1061" s="39"/>
      <c r="C1061" s="39"/>
      <c r="D1061" s="39"/>
      <c r="E1061" s="42" t="s">
        <v>22</v>
      </c>
      <c r="F1061" s="281" t="s">
        <v>22</v>
      </c>
      <c r="G1061" s="43"/>
      <c r="H1061" s="40"/>
      <c r="I1061" s="40"/>
      <c r="J1061" s="40"/>
      <c r="K1061" s="40"/>
      <c r="L1061" s="40"/>
      <c r="M1061" s="214"/>
      <c r="N1061" s="230"/>
    </row>
    <row r="1062" spans="2:14" x14ac:dyDescent="0.2">
      <c r="B1062" s="41"/>
      <c r="C1062" s="41"/>
      <c r="D1062" s="41"/>
      <c r="E1062" s="17" t="s">
        <v>1142</v>
      </c>
      <c r="F1062" s="35" t="s">
        <v>22</v>
      </c>
      <c r="G1062" s="36"/>
      <c r="H1062" s="37"/>
      <c r="I1062" s="37"/>
      <c r="J1062" s="36"/>
      <c r="K1062" s="37"/>
      <c r="L1062" s="37">
        <f>L1036+L1057</f>
        <v>0</v>
      </c>
      <c r="M1062" s="215"/>
      <c r="N1062" s="230"/>
    </row>
    <row r="1063" spans="2:14" x14ac:dyDescent="0.2">
      <c r="B1063" s="39"/>
      <c r="C1063" s="39"/>
      <c r="D1063" s="39"/>
      <c r="E1063" s="42" t="s">
        <v>22</v>
      </c>
      <c r="F1063" s="21" t="s">
        <v>22</v>
      </c>
      <c r="G1063" s="22"/>
      <c r="H1063" s="23"/>
      <c r="I1063" s="23"/>
      <c r="J1063" s="22"/>
      <c r="K1063" s="23"/>
      <c r="L1063" s="24"/>
      <c r="M1063" s="214"/>
      <c r="N1063" s="230"/>
    </row>
    <row r="1064" spans="2:14" x14ac:dyDescent="0.2">
      <c r="B1064" s="41"/>
      <c r="C1064" s="41"/>
      <c r="D1064" s="41"/>
      <c r="E1064" s="17" t="s">
        <v>1143</v>
      </c>
      <c r="F1064" s="35" t="s">
        <v>22</v>
      </c>
      <c r="G1064" s="36"/>
      <c r="H1064" s="37"/>
      <c r="I1064" s="37"/>
      <c r="J1064" s="36"/>
      <c r="K1064" s="37"/>
      <c r="L1064" s="37">
        <f>L1060+L1062</f>
        <v>0</v>
      </c>
      <c r="M1064" s="215"/>
      <c r="N1064" s="230"/>
    </row>
    <row r="1065" spans="2:14" x14ac:dyDescent="0.2">
      <c r="B1065" s="39"/>
      <c r="C1065" s="39"/>
      <c r="D1065" s="39"/>
      <c r="E1065" s="42" t="s">
        <v>22</v>
      </c>
      <c r="F1065" s="21" t="s">
        <v>22</v>
      </c>
      <c r="G1065" s="22"/>
      <c r="H1065" s="23"/>
      <c r="I1065" s="23"/>
      <c r="J1065" s="22"/>
      <c r="K1065" s="23"/>
      <c r="L1065" s="24"/>
      <c r="M1065" s="214"/>
      <c r="N1065" s="230"/>
    </row>
    <row r="1066" spans="2:14" x14ac:dyDescent="0.2">
      <c r="B1066" s="39"/>
      <c r="C1066" s="39"/>
      <c r="D1066" s="39"/>
      <c r="E1066" s="42" t="s">
        <v>22</v>
      </c>
      <c r="F1066" s="21" t="s">
        <v>22</v>
      </c>
      <c r="G1066" s="22"/>
      <c r="H1066" s="23"/>
      <c r="I1066" s="23"/>
      <c r="J1066" s="22"/>
      <c r="K1066" s="23"/>
      <c r="L1066" s="24"/>
      <c r="M1066" s="214"/>
      <c r="N1066" s="230"/>
    </row>
    <row r="1067" spans="2:14" x14ac:dyDescent="0.2">
      <c r="B1067" s="39"/>
      <c r="C1067" s="39"/>
      <c r="D1067" s="39"/>
      <c r="E1067" s="185" t="s">
        <v>55</v>
      </c>
      <c r="F1067" s="186"/>
      <c r="G1067" s="187"/>
      <c r="H1067" s="185"/>
      <c r="I1067" s="185"/>
      <c r="J1067" s="185"/>
      <c r="K1067" s="185"/>
      <c r="L1067" s="185"/>
      <c r="M1067" s="216"/>
      <c r="N1067" s="45"/>
    </row>
    <row r="1068" spans="2:14" x14ac:dyDescent="0.2">
      <c r="B1068" s="39"/>
      <c r="C1068" s="39"/>
      <c r="D1068" s="39"/>
      <c r="E1068" s="186" t="s">
        <v>56</v>
      </c>
      <c r="F1068" s="186"/>
      <c r="G1068" s="187"/>
      <c r="H1068" s="185"/>
      <c r="I1068" s="185"/>
      <c r="J1068" s="185"/>
      <c r="K1068" s="185"/>
      <c r="L1068" s="185" t="s">
        <v>57</v>
      </c>
      <c r="M1068" s="216"/>
      <c r="N1068" s="45"/>
    </row>
    <row r="1069" spans="2:14" x14ac:dyDescent="0.2">
      <c r="B1069" s="39"/>
      <c r="C1069" s="39"/>
      <c r="D1069" s="39"/>
      <c r="E1069" s="186" t="s">
        <v>58</v>
      </c>
      <c r="F1069" s="188" t="s">
        <v>22</v>
      </c>
      <c r="G1069" s="187"/>
      <c r="H1069" s="185"/>
      <c r="I1069" s="185"/>
      <c r="J1069" s="185"/>
      <c r="K1069" s="185"/>
      <c r="L1069" s="185"/>
      <c r="M1069" s="216"/>
      <c r="N1069" s="45"/>
    </row>
    <row r="1070" spans="2:14" x14ac:dyDescent="0.2">
      <c r="B1070" s="44"/>
      <c r="C1070" s="44"/>
      <c r="D1070" s="44"/>
      <c r="E1070" s="50" t="s">
        <v>22</v>
      </c>
      <c r="F1070" s="50" t="s">
        <v>22</v>
      </c>
      <c r="G1070" s="56"/>
      <c r="H1070" s="45"/>
      <c r="I1070" s="57"/>
      <c r="J1070" s="45"/>
      <c r="K1070" s="45"/>
      <c r="L1070" s="45"/>
      <c r="M1070" s="45"/>
      <c r="N1070" s="45"/>
    </row>
  </sheetData>
  <autoFilter ref="A1:M1070"/>
  <mergeCells count="4">
    <mergeCell ref="H1023:L1024"/>
    <mergeCell ref="H23:J23"/>
    <mergeCell ref="K23:M23"/>
    <mergeCell ref="H1043:L1044"/>
  </mergeCells>
  <phoneticPr fontId="3" type="noConversion"/>
  <pageMargins left="0.51181102362204722" right="0.51181102362204722" top="0.98425196850393704" bottom="0.98425196850393704" header="0.51181102362204722" footer="0.51181102362204722"/>
  <pageSetup paperSize="9" scale="47" fitToHeight="0" orientation="portrait" r:id="rId1"/>
  <headerFooter>
    <oddHeader>&amp;L&amp;G</oddHeader>
    <oddFooter xml:space="preserve">&amp;L </oddFooter>
  </headerFooter>
  <drawing r:id="rId2"/>
  <legacyDrawing r:id="rId3"/>
  <legacyDrawingHF r:id="rId4"/>
  <oleObjects>
    <mc:AlternateContent xmlns:mc="http://schemas.openxmlformats.org/markup-compatibility/2006">
      <mc:Choice Requires="x14">
        <oleObject progId="Equation.3" shapeId="1025" r:id="rId5">
          <objectPr defaultSize="0" autoPict="0" r:id="rId6">
            <anchor moveWithCells="1" sizeWithCells="1">
              <from>
                <xdr:col>7</xdr:col>
                <xdr:colOff>0</xdr:colOff>
                <xdr:row>1022</xdr:row>
                <xdr:rowOff>9525</xdr:rowOff>
              </from>
              <to>
                <xdr:col>12</xdr:col>
                <xdr:colOff>0</xdr:colOff>
                <xdr:row>1023</xdr:row>
                <xdr:rowOff>95250</xdr:rowOff>
              </to>
            </anchor>
          </objectPr>
        </oleObject>
      </mc:Choice>
      <mc:Fallback>
        <oleObject progId="Equation.3" shapeId="1025" r:id="rId5"/>
      </mc:Fallback>
    </mc:AlternateContent>
    <mc:AlternateContent xmlns:mc="http://schemas.openxmlformats.org/markup-compatibility/2006">
      <mc:Choice Requires="x14">
        <oleObject progId="Equation.3" shapeId="1072" r:id="rId7">
          <objectPr defaultSize="0" autoPict="0" r:id="rId6">
            <anchor moveWithCells="1" sizeWithCells="1">
              <from>
                <xdr:col>7</xdr:col>
                <xdr:colOff>0</xdr:colOff>
                <xdr:row>1042</xdr:row>
                <xdr:rowOff>9525</xdr:rowOff>
              </from>
              <to>
                <xdr:col>12</xdr:col>
                <xdr:colOff>0</xdr:colOff>
                <xdr:row>1043</xdr:row>
                <xdr:rowOff>95250</xdr:rowOff>
              </to>
            </anchor>
          </objectPr>
        </oleObject>
      </mc:Choice>
      <mc:Fallback>
        <oleObject progId="Equation.3" shapeId="1072"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pageSetUpPr fitToPage="1"/>
  </sheetPr>
  <dimension ref="A1:AP53"/>
  <sheetViews>
    <sheetView zoomScale="130" zoomScaleNormal="130" zoomScaleSheetLayoutView="90" zoomScalePageLayoutView="85" workbookViewId="0">
      <selection activeCell="C13" sqref="C13"/>
    </sheetView>
  </sheetViews>
  <sheetFormatPr defaultRowHeight="14.25" x14ac:dyDescent="0.2"/>
  <cols>
    <col min="1" max="1" width="4.375" style="58" customWidth="1"/>
    <col min="2" max="2" width="30.5" style="59" customWidth="1"/>
    <col min="3" max="3" width="10.625" style="60" customWidth="1"/>
    <col min="4" max="4" width="9" style="60"/>
    <col min="5" max="5" width="10.75" style="60" customWidth="1"/>
    <col min="6" max="6" width="5.25" style="60" customWidth="1"/>
    <col min="7" max="7" width="10.125" style="63" bestFit="1" customWidth="1"/>
    <col min="8" max="8" width="6" style="63" customWidth="1"/>
    <col min="9" max="9" width="11.625" style="63" bestFit="1" customWidth="1"/>
    <col min="10" max="10" width="5.875" style="63" bestFit="1" customWidth="1"/>
    <col min="11" max="11" width="10.125" style="63" bestFit="1" customWidth="1"/>
    <col min="12" max="12" width="11.875" style="63" bestFit="1" customWidth="1"/>
    <col min="13" max="13" width="11.625" style="63" bestFit="1" customWidth="1"/>
    <col min="14" max="14" width="5.875" style="63" bestFit="1" customWidth="1"/>
    <col min="15" max="15" width="7.625" style="63" customWidth="1"/>
    <col min="16" max="16" width="5.375" style="63" customWidth="1"/>
    <col min="17" max="17" width="7.625" style="63" customWidth="1"/>
    <col min="18" max="18" width="5.375" style="63" customWidth="1"/>
    <col min="19" max="19" width="7.625" style="63" customWidth="1"/>
    <col min="20" max="20" width="5.375" style="63" customWidth="1"/>
    <col min="21" max="21" width="7.625" style="63" customWidth="1"/>
    <col min="22" max="22" width="5.375" style="63" customWidth="1"/>
    <col min="23" max="23" width="7.625" style="63" hidden="1" customWidth="1"/>
    <col min="24" max="24" width="5.375" style="63" hidden="1" customWidth="1"/>
    <col min="25" max="25" width="7.625" style="63" hidden="1" customWidth="1"/>
    <col min="26" max="26" width="5.375" style="63" hidden="1" customWidth="1"/>
    <col min="27" max="27" width="7.625" style="63" hidden="1" customWidth="1"/>
    <col min="28" max="28" width="5.375" style="63" hidden="1" customWidth="1"/>
    <col min="29" max="29" width="7.625" style="63" hidden="1" customWidth="1"/>
    <col min="30" max="30" width="5.375" style="63" hidden="1" customWidth="1"/>
    <col min="31" max="31" width="7.625" style="63" hidden="1" customWidth="1"/>
    <col min="32" max="32" width="5.375" style="63" hidden="1" customWidth="1"/>
    <col min="33" max="33" width="7.625" style="63" hidden="1" customWidth="1"/>
    <col min="34" max="34" width="5.375" style="63" hidden="1" customWidth="1"/>
    <col min="35" max="35" width="7.625" style="63" hidden="1" customWidth="1"/>
    <col min="36" max="36" width="5.375" style="63" hidden="1" customWidth="1"/>
    <col min="37" max="37" width="7.625" style="63" hidden="1" customWidth="1"/>
    <col min="38" max="38" width="5.375" style="63" hidden="1" customWidth="1"/>
    <col min="40" max="41" width="5.625" style="64" bestFit="1" customWidth="1"/>
    <col min="42" max="42" width="3.375" style="297" bestFit="1" customWidth="1"/>
    <col min="193" max="193" width="4.375" customWidth="1"/>
    <col min="194" max="194" width="30.5" customWidth="1"/>
    <col min="197" max="197" width="10.75" customWidth="1"/>
    <col min="198" max="198" width="5.25" customWidth="1"/>
    <col min="199" max="199" width="7.625" customWidth="1"/>
    <col min="200" max="200" width="5.375" customWidth="1"/>
    <col min="201" max="201" width="7.625" customWidth="1"/>
    <col min="202" max="202" width="6" bestFit="1" customWidth="1"/>
    <col min="203" max="203" width="7.625" customWidth="1"/>
    <col min="204" max="204" width="5.375" customWidth="1"/>
    <col min="205" max="205" width="7.625" customWidth="1"/>
    <col min="206" max="206" width="5.375" bestFit="1" customWidth="1"/>
    <col min="207" max="207" width="7.625" customWidth="1"/>
    <col min="208" max="208" width="5.375" customWidth="1"/>
    <col min="209" max="209" width="7.625" customWidth="1"/>
    <col min="210" max="210" width="5.375" bestFit="1" customWidth="1"/>
    <col min="211" max="211" width="7.625" customWidth="1"/>
    <col min="212" max="212" width="5.375" customWidth="1"/>
    <col min="213" max="213" width="7.625" customWidth="1"/>
    <col min="214" max="214" width="5.375" bestFit="1" customWidth="1"/>
    <col min="215" max="215" width="7.625" customWidth="1"/>
    <col min="216" max="216" width="5.375" customWidth="1"/>
    <col min="217" max="217" width="7.625" customWidth="1"/>
    <col min="218" max="218" width="5.375" bestFit="1" customWidth="1"/>
    <col min="219" max="219" width="7.625" customWidth="1"/>
    <col min="220" max="220" width="5.375" customWidth="1"/>
    <col min="221" max="221" width="7.625" customWidth="1"/>
    <col min="222" max="222" width="5.375" bestFit="1" customWidth="1"/>
    <col min="223" max="223" width="7.625" customWidth="1"/>
    <col min="224" max="224" width="5.375" customWidth="1"/>
    <col min="225" max="225" width="7.625" customWidth="1"/>
    <col min="226" max="226" width="5.375" bestFit="1" customWidth="1"/>
    <col min="227" max="227" width="7.625" customWidth="1"/>
    <col min="228" max="228" width="5.375" customWidth="1"/>
    <col min="229" max="229" width="7.625" customWidth="1"/>
    <col min="230" max="230" width="5.375" bestFit="1" customWidth="1"/>
    <col min="231" max="231" width="7.625" customWidth="1"/>
    <col min="232" max="232" width="5.375" customWidth="1"/>
    <col min="233" max="233" width="7.625" customWidth="1"/>
    <col min="234" max="234" width="5.375" bestFit="1" customWidth="1"/>
    <col min="235" max="235" width="7.625" customWidth="1"/>
    <col min="236" max="236" width="5.375" customWidth="1"/>
    <col min="237" max="237" width="7.625" customWidth="1"/>
    <col min="238" max="238" width="5.375" bestFit="1" customWidth="1"/>
    <col min="239" max="239" width="7.625" customWidth="1"/>
    <col min="240" max="240" width="5.375" customWidth="1"/>
    <col min="241" max="241" width="7.625" customWidth="1"/>
    <col min="242" max="242" width="5.375" bestFit="1" customWidth="1"/>
    <col min="243" max="243" width="7.625" customWidth="1"/>
    <col min="244" max="244" width="5.375" customWidth="1"/>
    <col min="245" max="245" width="7.625" customWidth="1"/>
    <col min="246" max="246" width="5.375" bestFit="1" customWidth="1"/>
    <col min="247" max="247" width="7.625" customWidth="1"/>
    <col min="248" max="248" width="5.375" customWidth="1"/>
    <col min="249" max="249" width="7.625" customWidth="1"/>
    <col min="250" max="250" width="5.375" bestFit="1" customWidth="1"/>
    <col min="251" max="251" width="7.625" customWidth="1"/>
    <col min="252" max="252" width="5.375" customWidth="1"/>
    <col min="253" max="253" width="7.625" customWidth="1"/>
    <col min="254" max="254" width="5.375" bestFit="1" customWidth="1"/>
    <col min="255" max="255" width="7.625" customWidth="1"/>
    <col min="256" max="256" width="5.375" customWidth="1"/>
    <col min="257" max="257" width="7.625" customWidth="1"/>
    <col min="258" max="258" width="5.375" bestFit="1" customWidth="1"/>
    <col min="259" max="259" width="7.625" customWidth="1"/>
    <col min="260" max="260" width="5.375" customWidth="1"/>
    <col min="261" max="261" width="7.625" customWidth="1"/>
    <col min="262" max="262" width="5.375" bestFit="1" customWidth="1"/>
    <col min="263" max="263" width="7.625" customWidth="1"/>
    <col min="264" max="264" width="5.375" customWidth="1"/>
    <col min="265" max="265" width="7.625" customWidth="1"/>
    <col min="266" max="266" width="5.375" bestFit="1" customWidth="1"/>
    <col min="267" max="267" width="7.625" customWidth="1"/>
    <col min="268" max="268" width="5.375" customWidth="1"/>
    <col min="269" max="269" width="7.625" customWidth="1"/>
    <col min="270" max="270" width="5.375" bestFit="1" customWidth="1"/>
    <col min="271" max="271" width="7.625" customWidth="1"/>
    <col min="272" max="272" width="5.375" customWidth="1"/>
    <col min="273" max="273" width="7.625" customWidth="1"/>
    <col min="274" max="274" width="5.375" bestFit="1" customWidth="1"/>
    <col min="275" max="275" width="7.625" customWidth="1"/>
    <col min="276" max="276" width="5.375" customWidth="1"/>
    <col min="277" max="277" width="7.625" customWidth="1"/>
    <col min="278" max="278" width="5.375" bestFit="1" customWidth="1"/>
    <col min="279" max="279" width="7.625" customWidth="1"/>
    <col min="280" max="280" width="5.375" customWidth="1"/>
    <col min="281" max="281" width="7.625" customWidth="1"/>
    <col min="282" max="282" width="5.375" bestFit="1" customWidth="1"/>
    <col min="283" max="283" width="7.625" customWidth="1"/>
    <col min="284" max="284" width="5.375" customWidth="1"/>
    <col min="285" max="285" width="7.625" customWidth="1"/>
    <col min="286" max="286" width="5.375" bestFit="1" customWidth="1"/>
    <col min="287" max="287" width="7.625" customWidth="1"/>
    <col min="288" max="288" width="5.375" customWidth="1"/>
    <col min="289" max="289" width="7.625" customWidth="1"/>
    <col min="290" max="290" width="5.375" bestFit="1" customWidth="1"/>
    <col min="291" max="291" width="7.625" customWidth="1"/>
    <col min="292" max="292" width="5.375" customWidth="1"/>
    <col min="293" max="293" width="7.625" customWidth="1"/>
    <col min="294" max="294" width="5.375" bestFit="1" customWidth="1"/>
    <col min="296" max="297" width="5.375" bestFit="1" customWidth="1"/>
    <col min="298" max="298" width="2.125" bestFit="1" customWidth="1"/>
    <col min="449" max="449" width="4.375" customWidth="1"/>
    <col min="450" max="450" width="30.5" customWidth="1"/>
    <col min="453" max="453" width="10.75" customWidth="1"/>
    <col min="454" max="454" width="5.25" customWidth="1"/>
    <col min="455" max="455" width="7.625" customWidth="1"/>
    <col min="456" max="456" width="5.375" customWidth="1"/>
    <col min="457" max="457" width="7.625" customWidth="1"/>
    <col min="458" max="458" width="6" bestFit="1" customWidth="1"/>
    <col min="459" max="459" width="7.625" customWidth="1"/>
    <col min="460" max="460" width="5.375" customWidth="1"/>
    <col min="461" max="461" width="7.625" customWidth="1"/>
    <col min="462" max="462" width="5.375" bestFit="1" customWidth="1"/>
    <col min="463" max="463" width="7.625" customWidth="1"/>
    <col min="464" max="464" width="5.375" customWidth="1"/>
    <col min="465" max="465" width="7.625" customWidth="1"/>
    <col min="466" max="466" width="5.375" bestFit="1" customWidth="1"/>
    <col min="467" max="467" width="7.625" customWidth="1"/>
    <col min="468" max="468" width="5.375" customWidth="1"/>
    <col min="469" max="469" width="7.625" customWidth="1"/>
    <col min="470" max="470" width="5.375" bestFit="1" customWidth="1"/>
    <col min="471" max="471" width="7.625" customWidth="1"/>
    <col min="472" max="472" width="5.375" customWidth="1"/>
    <col min="473" max="473" width="7.625" customWidth="1"/>
    <col min="474" max="474" width="5.375" bestFit="1" customWidth="1"/>
    <col min="475" max="475" width="7.625" customWidth="1"/>
    <col min="476" max="476" width="5.375" customWidth="1"/>
    <col min="477" max="477" width="7.625" customWidth="1"/>
    <col min="478" max="478" width="5.375" bestFit="1" customWidth="1"/>
    <col min="479" max="479" width="7.625" customWidth="1"/>
    <col min="480" max="480" width="5.375" customWidth="1"/>
    <col min="481" max="481" width="7.625" customWidth="1"/>
    <col min="482" max="482" width="5.375" bestFit="1" customWidth="1"/>
    <col min="483" max="483" width="7.625" customWidth="1"/>
    <col min="484" max="484" width="5.375" customWidth="1"/>
    <col min="485" max="485" width="7.625" customWidth="1"/>
    <col min="486" max="486" width="5.375" bestFit="1" customWidth="1"/>
    <col min="487" max="487" width="7.625" customWidth="1"/>
    <col min="488" max="488" width="5.375" customWidth="1"/>
    <col min="489" max="489" width="7.625" customWidth="1"/>
    <col min="490" max="490" width="5.375" bestFit="1" customWidth="1"/>
    <col min="491" max="491" width="7.625" customWidth="1"/>
    <col min="492" max="492" width="5.375" customWidth="1"/>
    <col min="493" max="493" width="7.625" customWidth="1"/>
    <col min="494" max="494" width="5.375" bestFit="1" customWidth="1"/>
    <col min="495" max="495" width="7.625" customWidth="1"/>
    <col min="496" max="496" width="5.375" customWidth="1"/>
    <col min="497" max="497" width="7.625" customWidth="1"/>
    <col min="498" max="498" width="5.375" bestFit="1" customWidth="1"/>
    <col min="499" max="499" width="7.625" customWidth="1"/>
    <col min="500" max="500" width="5.375" customWidth="1"/>
    <col min="501" max="501" width="7.625" customWidth="1"/>
    <col min="502" max="502" width="5.375" bestFit="1" customWidth="1"/>
    <col min="503" max="503" width="7.625" customWidth="1"/>
    <col min="504" max="504" width="5.375" customWidth="1"/>
    <col min="505" max="505" width="7.625" customWidth="1"/>
    <col min="506" max="506" width="5.375" bestFit="1" customWidth="1"/>
    <col min="507" max="507" width="7.625" customWidth="1"/>
    <col min="508" max="508" width="5.375" customWidth="1"/>
    <col min="509" max="509" width="7.625" customWidth="1"/>
    <col min="510" max="510" width="5.375" bestFit="1" customWidth="1"/>
    <col min="511" max="511" width="7.625" customWidth="1"/>
    <col min="512" max="512" width="5.375" customWidth="1"/>
    <col min="513" max="513" width="7.625" customWidth="1"/>
    <col min="514" max="514" width="5.375" bestFit="1" customWidth="1"/>
    <col min="515" max="515" width="7.625" customWidth="1"/>
    <col min="516" max="516" width="5.375" customWidth="1"/>
    <col min="517" max="517" width="7.625" customWidth="1"/>
    <col min="518" max="518" width="5.375" bestFit="1" customWidth="1"/>
    <col min="519" max="519" width="7.625" customWidth="1"/>
    <col min="520" max="520" width="5.375" customWidth="1"/>
    <col min="521" max="521" width="7.625" customWidth="1"/>
    <col min="522" max="522" width="5.375" bestFit="1" customWidth="1"/>
    <col min="523" max="523" width="7.625" customWidth="1"/>
    <col min="524" max="524" width="5.375" customWidth="1"/>
    <col min="525" max="525" width="7.625" customWidth="1"/>
    <col min="526" max="526" width="5.375" bestFit="1" customWidth="1"/>
    <col min="527" max="527" width="7.625" customWidth="1"/>
    <col min="528" max="528" width="5.375" customWidth="1"/>
    <col min="529" max="529" width="7.625" customWidth="1"/>
    <col min="530" max="530" width="5.375" bestFit="1" customWidth="1"/>
    <col min="531" max="531" width="7.625" customWidth="1"/>
    <col min="532" max="532" width="5.375" customWidth="1"/>
    <col min="533" max="533" width="7.625" customWidth="1"/>
    <col min="534" max="534" width="5.375" bestFit="1" customWidth="1"/>
    <col min="535" max="535" width="7.625" customWidth="1"/>
    <col min="536" max="536" width="5.375" customWidth="1"/>
    <col min="537" max="537" width="7.625" customWidth="1"/>
    <col min="538" max="538" width="5.375" bestFit="1" customWidth="1"/>
    <col min="539" max="539" width="7.625" customWidth="1"/>
    <col min="540" max="540" width="5.375" customWidth="1"/>
    <col min="541" max="541" width="7.625" customWidth="1"/>
    <col min="542" max="542" width="5.375" bestFit="1" customWidth="1"/>
    <col min="543" max="543" width="7.625" customWidth="1"/>
    <col min="544" max="544" width="5.375" customWidth="1"/>
    <col min="545" max="545" width="7.625" customWidth="1"/>
    <col min="546" max="546" width="5.375" bestFit="1" customWidth="1"/>
    <col min="547" max="547" width="7.625" customWidth="1"/>
    <col min="548" max="548" width="5.375" customWidth="1"/>
    <col min="549" max="549" width="7.625" customWidth="1"/>
    <col min="550" max="550" width="5.375" bestFit="1" customWidth="1"/>
    <col min="552" max="553" width="5.375" bestFit="1" customWidth="1"/>
    <col min="554" max="554" width="2.125" bestFit="1" customWidth="1"/>
    <col min="705" max="705" width="4.375" customWidth="1"/>
    <col min="706" max="706" width="30.5" customWidth="1"/>
    <col min="709" max="709" width="10.75" customWidth="1"/>
    <col min="710" max="710" width="5.25" customWidth="1"/>
    <col min="711" max="711" width="7.625" customWidth="1"/>
    <col min="712" max="712" width="5.375" customWidth="1"/>
    <col min="713" max="713" width="7.625" customWidth="1"/>
    <col min="714" max="714" width="6" bestFit="1" customWidth="1"/>
    <col min="715" max="715" width="7.625" customWidth="1"/>
    <col min="716" max="716" width="5.375" customWidth="1"/>
    <col min="717" max="717" width="7.625" customWidth="1"/>
    <col min="718" max="718" width="5.375" bestFit="1" customWidth="1"/>
    <col min="719" max="719" width="7.625" customWidth="1"/>
    <col min="720" max="720" width="5.375" customWidth="1"/>
    <col min="721" max="721" width="7.625" customWidth="1"/>
    <col min="722" max="722" width="5.375" bestFit="1" customWidth="1"/>
    <col min="723" max="723" width="7.625" customWidth="1"/>
    <col min="724" max="724" width="5.375" customWidth="1"/>
    <col min="725" max="725" width="7.625" customWidth="1"/>
    <col min="726" max="726" width="5.375" bestFit="1" customWidth="1"/>
    <col min="727" max="727" width="7.625" customWidth="1"/>
    <col min="728" max="728" width="5.375" customWidth="1"/>
    <col min="729" max="729" width="7.625" customWidth="1"/>
    <col min="730" max="730" width="5.375" bestFit="1" customWidth="1"/>
    <col min="731" max="731" width="7.625" customWidth="1"/>
    <col min="732" max="732" width="5.375" customWidth="1"/>
    <col min="733" max="733" width="7.625" customWidth="1"/>
    <col min="734" max="734" width="5.375" bestFit="1" customWidth="1"/>
    <col min="735" max="735" width="7.625" customWidth="1"/>
    <col min="736" max="736" width="5.375" customWidth="1"/>
    <col min="737" max="737" width="7.625" customWidth="1"/>
    <col min="738" max="738" width="5.375" bestFit="1" customWidth="1"/>
    <col min="739" max="739" width="7.625" customWidth="1"/>
    <col min="740" max="740" width="5.375" customWidth="1"/>
    <col min="741" max="741" width="7.625" customWidth="1"/>
    <col min="742" max="742" width="5.375" bestFit="1" customWidth="1"/>
    <col min="743" max="743" width="7.625" customWidth="1"/>
    <col min="744" max="744" width="5.375" customWidth="1"/>
    <col min="745" max="745" width="7.625" customWidth="1"/>
    <col min="746" max="746" width="5.375" bestFit="1" customWidth="1"/>
    <col min="747" max="747" width="7.625" customWidth="1"/>
    <col min="748" max="748" width="5.375" customWidth="1"/>
    <col min="749" max="749" width="7.625" customWidth="1"/>
    <col min="750" max="750" width="5.375" bestFit="1" customWidth="1"/>
    <col min="751" max="751" width="7.625" customWidth="1"/>
    <col min="752" max="752" width="5.375" customWidth="1"/>
    <col min="753" max="753" width="7.625" customWidth="1"/>
    <col min="754" max="754" width="5.375" bestFit="1" customWidth="1"/>
    <col min="755" max="755" width="7.625" customWidth="1"/>
    <col min="756" max="756" width="5.375" customWidth="1"/>
    <col min="757" max="757" width="7.625" customWidth="1"/>
    <col min="758" max="758" width="5.375" bestFit="1" customWidth="1"/>
    <col min="759" max="759" width="7.625" customWidth="1"/>
    <col min="760" max="760" width="5.375" customWidth="1"/>
    <col min="761" max="761" width="7.625" customWidth="1"/>
    <col min="762" max="762" width="5.375" bestFit="1" customWidth="1"/>
    <col min="763" max="763" width="7.625" customWidth="1"/>
    <col min="764" max="764" width="5.375" customWidth="1"/>
    <col min="765" max="765" width="7.625" customWidth="1"/>
    <col min="766" max="766" width="5.375" bestFit="1" customWidth="1"/>
    <col min="767" max="767" width="7.625" customWidth="1"/>
    <col min="768" max="768" width="5.375" customWidth="1"/>
    <col min="769" max="769" width="7.625" customWidth="1"/>
    <col min="770" max="770" width="5.375" bestFit="1" customWidth="1"/>
    <col min="771" max="771" width="7.625" customWidth="1"/>
    <col min="772" max="772" width="5.375" customWidth="1"/>
    <col min="773" max="773" width="7.625" customWidth="1"/>
    <col min="774" max="774" width="5.375" bestFit="1" customWidth="1"/>
    <col min="775" max="775" width="7.625" customWidth="1"/>
    <col min="776" max="776" width="5.375" customWidth="1"/>
    <col min="777" max="777" width="7.625" customWidth="1"/>
    <col min="778" max="778" width="5.375" bestFit="1" customWidth="1"/>
    <col min="779" max="779" width="7.625" customWidth="1"/>
    <col min="780" max="780" width="5.375" customWidth="1"/>
    <col min="781" max="781" width="7.625" customWidth="1"/>
    <col min="782" max="782" width="5.375" bestFit="1" customWidth="1"/>
    <col min="783" max="783" width="7.625" customWidth="1"/>
    <col min="784" max="784" width="5.375" customWidth="1"/>
    <col min="785" max="785" width="7.625" customWidth="1"/>
    <col min="786" max="786" width="5.375" bestFit="1" customWidth="1"/>
    <col min="787" max="787" width="7.625" customWidth="1"/>
    <col min="788" max="788" width="5.375" customWidth="1"/>
    <col min="789" max="789" width="7.625" customWidth="1"/>
    <col min="790" max="790" width="5.375" bestFit="1" customWidth="1"/>
    <col min="791" max="791" width="7.625" customWidth="1"/>
    <col min="792" max="792" width="5.375" customWidth="1"/>
    <col min="793" max="793" width="7.625" customWidth="1"/>
    <col min="794" max="794" width="5.375" bestFit="1" customWidth="1"/>
    <col min="795" max="795" width="7.625" customWidth="1"/>
    <col min="796" max="796" width="5.375" customWidth="1"/>
    <col min="797" max="797" width="7.625" customWidth="1"/>
    <col min="798" max="798" width="5.375" bestFit="1" customWidth="1"/>
    <col min="799" max="799" width="7.625" customWidth="1"/>
    <col min="800" max="800" width="5.375" customWidth="1"/>
    <col min="801" max="801" width="7.625" customWidth="1"/>
    <col min="802" max="802" width="5.375" bestFit="1" customWidth="1"/>
    <col min="803" max="803" width="7.625" customWidth="1"/>
    <col min="804" max="804" width="5.375" customWidth="1"/>
    <col min="805" max="805" width="7.625" customWidth="1"/>
    <col min="806" max="806" width="5.375" bestFit="1" customWidth="1"/>
    <col min="808" max="809" width="5.375" bestFit="1" customWidth="1"/>
    <col min="810" max="810" width="2.125" bestFit="1" customWidth="1"/>
    <col min="961" max="961" width="4.375" customWidth="1"/>
    <col min="962" max="962" width="30.5" customWidth="1"/>
    <col min="965" max="965" width="10.75" customWidth="1"/>
    <col min="966" max="966" width="5.25" customWidth="1"/>
    <col min="967" max="967" width="7.625" customWidth="1"/>
    <col min="968" max="968" width="5.375" customWidth="1"/>
    <col min="969" max="969" width="7.625" customWidth="1"/>
    <col min="970" max="970" width="6" bestFit="1" customWidth="1"/>
    <col min="971" max="971" width="7.625" customWidth="1"/>
    <col min="972" max="972" width="5.375" customWidth="1"/>
    <col min="973" max="973" width="7.625" customWidth="1"/>
    <col min="974" max="974" width="5.375" bestFit="1" customWidth="1"/>
    <col min="975" max="975" width="7.625" customWidth="1"/>
    <col min="976" max="976" width="5.375" customWidth="1"/>
    <col min="977" max="977" width="7.625" customWidth="1"/>
    <col min="978" max="978" width="5.375" bestFit="1" customWidth="1"/>
    <col min="979" max="979" width="7.625" customWidth="1"/>
    <col min="980" max="980" width="5.375" customWidth="1"/>
    <col min="981" max="981" width="7.625" customWidth="1"/>
    <col min="982" max="982" width="5.375" bestFit="1" customWidth="1"/>
    <col min="983" max="983" width="7.625" customWidth="1"/>
    <col min="984" max="984" width="5.375" customWidth="1"/>
    <col min="985" max="985" width="7.625" customWidth="1"/>
    <col min="986" max="986" width="5.375" bestFit="1" customWidth="1"/>
    <col min="987" max="987" width="7.625" customWidth="1"/>
    <col min="988" max="988" width="5.375" customWidth="1"/>
    <col min="989" max="989" width="7.625" customWidth="1"/>
    <col min="990" max="990" width="5.375" bestFit="1" customWidth="1"/>
    <col min="991" max="991" width="7.625" customWidth="1"/>
    <col min="992" max="992" width="5.375" customWidth="1"/>
    <col min="993" max="993" width="7.625" customWidth="1"/>
    <col min="994" max="994" width="5.375" bestFit="1" customWidth="1"/>
    <col min="995" max="995" width="7.625" customWidth="1"/>
    <col min="996" max="996" width="5.375" customWidth="1"/>
    <col min="997" max="997" width="7.625" customWidth="1"/>
    <col min="998" max="998" width="5.375" bestFit="1" customWidth="1"/>
    <col min="999" max="999" width="7.625" customWidth="1"/>
    <col min="1000" max="1000" width="5.375" customWidth="1"/>
    <col min="1001" max="1001" width="7.625" customWidth="1"/>
    <col min="1002" max="1002" width="5.375" bestFit="1" customWidth="1"/>
    <col min="1003" max="1003" width="7.625" customWidth="1"/>
    <col min="1004" max="1004" width="5.375" customWidth="1"/>
    <col min="1005" max="1005" width="7.625" customWidth="1"/>
    <col min="1006" max="1006" width="5.375" bestFit="1" customWidth="1"/>
    <col min="1007" max="1007" width="7.625" customWidth="1"/>
    <col min="1008" max="1008" width="5.375" customWidth="1"/>
    <col min="1009" max="1009" width="7.625" customWidth="1"/>
    <col min="1010" max="1010" width="5.375" bestFit="1" customWidth="1"/>
    <col min="1011" max="1011" width="7.625" customWidth="1"/>
    <col min="1012" max="1012" width="5.375" customWidth="1"/>
    <col min="1013" max="1013" width="7.625" customWidth="1"/>
    <col min="1014" max="1014" width="5.375" bestFit="1" customWidth="1"/>
    <col min="1015" max="1015" width="7.625" customWidth="1"/>
    <col min="1016" max="1016" width="5.375" customWidth="1"/>
    <col min="1017" max="1017" width="7.625" customWidth="1"/>
    <col min="1018" max="1018" width="5.375" bestFit="1" customWidth="1"/>
    <col min="1019" max="1019" width="7.625" customWidth="1"/>
    <col min="1020" max="1020" width="5.375" customWidth="1"/>
    <col min="1021" max="1021" width="7.625" customWidth="1"/>
    <col min="1022" max="1022" width="5.375" bestFit="1" customWidth="1"/>
    <col min="1023" max="1023" width="7.625" customWidth="1"/>
    <col min="1024" max="1024" width="5.375" customWidth="1"/>
    <col min="1025" max="1025" width="7.625" customWidth="1"/>
    <col min="1026" max="1026" width="5.375" bestFit="1" customWidth="1"/>
    <col min="1027" max="1027" width="7.625" customWidth="1"/>
    <col min="1028" max="1028" width="5.375" customWidth="1"/>
    <col min="1029" max="1029" width="7.625" customWidth="1"/>
    <col min="1030" max="1030" width="5.375" bestFit="1" customWidth="1"/>
    <col min="1031" max="1031" width="7.625" customWidth="1"/>
    <col min="1032" max="1032" width="5.375" customWidth="1"/>
    <col min="1033" max="1033" width="7.625" customWidth="1"/>
    <col min="1034" max="1034" width="5.375" bestFit="1" customWidth="1"/>
    <col min="1035" max="1035" width="7.625" customWidth="1"/>
    <col min="1036" max="1036" width="5.375" customWidth="1"/>
    <col min="1037" max="1037" width="7.625" customWidth="1"/>
    <col min="1038" max="1038" width="5.375" bestFit="1" customWidth="1"/>
    <col min="1039" max="1039" width="7.625" customWidth="1"/>
    <col min="1040" max="1040" width="5.375" customWidth="1"/>
    <col min="1041" max="1041" width="7.625" customWidth="1"/>
    <col min="1042" max="1042" width="5.375" bestFit="1" customWidth="1"/>
    <col min="1043" max="1043" width="7.625" customWidth="1"/>
    <col min="1044" max="1044" width="5.375" customWidth="1"/>
    <col min="1045" max="1045" width="7.625" customWidth="1"/>
    <col min="1046" max="1046" width="5.375" bestFit="1" customWidth="1"/>
    <col min="1047" max="1047" width="7.625" customWidth="1"/>
    <col min="1048" max="1048" width="5.375" customWidth="1"/>
    <col min="1049" max="1049" width="7.625" customWidth="1"/>
    <col min="1050" max="1050" width="5.375" bestFit="1" customWidth="1"/>
    <col min="1051" max="1051" width="7.625" customWidth="1"/>
    <col min="1052" max="1052" width="5.375" customWidth="1"/>
    <col min="1053" max="1053" width="7.625" customWidth="1"/>
    <col min="1054" max="1054" width="5.375" bestFit="1" customWidth="1"/>
    <col min="1055" max="1055" width="7.625" customWidth="1"/>
    <col min="1056" max="1056" width="5.375" customWidth="1"/>
    <col min="1057" max="1057" width="7.625" customWidth="1"/>
    <col min="1058" max="1058" width="5.375" bestFit="1" customWidth="1"/>
    <col min="1059" max="1059" width="7.625" customWidth="1"/>
    <col min="1060" max="1060" width="5.375" customWidth="1"/>
    <col min="1061" max="1061" width="7.625" customWidth="1"/>
    <col min="1062" max="1062" width="5.375" bestFit="1" customWidth="1"/>
    <col min="1064" max="1065" width="5.375" bestFit="1" customWidth="1"/>
    <col min="1066" max="1066" width="2.125" bestFit="1" customWidth="1"/>
    <col min="1217" max="1217" width="4.375" customWidth="1"/>
    <col min="1218" max="1218" width="30.5" customWidth="1"/>
    <col min="1221" max="1221" width="10.75" customWidth="1"/>
    <col min="1222" max="1222" width="5.25" customWidth="1"/>
    <col min="1223" max="1223" width="7.625" customWidth="1"/>
    <col min="1224" max="1224" width="5.375" customWidth="1"/>
    <col min="1225" max="1225" width="7.625" customWidth="1"/>
    <col min="1226" max="1226" width="6" bestFit="1" customWidth="1"/>
    <col min="1227" max="1227" width="7.625" customWidth="1"/>
    <col min="1228" max="1228" width="5.375" customWidth="1"/>
    <col min="1229" max="1229" width="7.625" customWidth="1"/>
    <col min="1230" max="1230" width="5.375" bestFit="1" customWidth="1"/>
    <col min="1231" max="1231" width="7.625" customWidth="1"/>
    <col min="1232" max="1232" width="5.375" customWidth="1"/>
    <col min="1233" max="1233" width="7.625" customWidth="1"/>
    <col min="1234" max="1234" width="5.375" bestFit="1" customWidth="1"/>
    <col min="1235" max="1235" width="7.625" customWidth="1"/>
    <col min="1236" max="1236" width="5.375" customWidth="1"/>
    <col min="1237" max="1237" width="7.625" customWidth="1"/>
    <col min="1238" max="1238" width="5.375" bestFit="1" customWidth="1"/>
    <col min="1239" max="1239" width="7.625" customWidth="1"/>
    <col min="1240" max="1240" width="5.375" customWidth="1"/>
    <col min="1241" max="1241" width="7.625" customWidth="1"/>
    <col min="1242" max="1242" width="5.375" bestFit="1" customWidth="1"/>
    <col min="1243" max="1243" width="7.625" customWidth="1"/>
    <col min="1244" max="1244" width="5.375" customWidth="1"/>
    <col min="1245" max="1245" width="7.625" customWidth="1"/>
    <col min="1246" max="1246" width="5.375" bestFit="1" customWidth="1"/>
    <col min="1247" max="1247" width="7.625" customWidth="1"/>
    <col min="1248" max="1248" width="5.375" customWidth="1"/>
    <col min="1249" max="1249" width="7.625" customWidth="1"/>
    <col min="1250" max="1250" width="5.375" bestFit="1" customWidth="1"/>
    <col min="1251" max="1251" width="7.625" customWidth="1"/>
    <col min="1252" max="1252" width="5.375" customWidth="1"/>
    <col min="1253" max="1253" width="7.625" customWidth="1"/>
    <col min="1254" max="1254" width="5.375" bestFit="1" customWidth="1"/>
    <col min="1255" max="1255" width="7.625" customWidth="1"/>
    <col min="1256" max="1256" width="5.375" customWidth="1"/>
    <col min="1257" max="1257" width="7.625" customWidth="1"/>
    <col min="1258" max="1258" width="5.375" bestFit="1" customWidth="1"/>
    <col min="1259" max="1259" width="7.625" customWidth="1"/>
    <col min="1260" max="1260" width="5.375" customWidth="1"/>
    <col min="1261" max="1261" width="7.625" customWidth="1"/>
    <col min="1262" max="1262" width="5.375" bestFit="1" customWidth="1"/>
    <col min="1263" max="1263" width="7.625" customWidth="1"/>
    <col min="1264" max="1264" width="5.375" customWidth="1"/>
    <col min="1265" max="1265" width="7.625" customWidth="1"/>
    <col min="1266" max="1266" width="5.375" bestFit="1" customWidth="1"/>
    <col min="1267" max="1267" width="7.625" customWidth="1"/>
    <col min="1268" max="1268" width="5.375" customWidth="1"/>
    <col min="1269" max="1269" width="7.625" customWidth="1"/>
    <col min="1270" max="1270" width="5.375" bestFit="1" customWidth="1"/>
    <col min="1271" max="1271" width="7.625" customWidth="1"/>
    <col min="1272" max="1272" width="5.375" customWidth="1"/>
    <col min="1273" max="1273" width="7.625" customWidth="1"/>
    <col min="1274" max="1274" width="5.375" bestFit="1" customWidth="1"/>
    <col min="1275" max="1275" width="7.625" customWidth="1"/>
    <col min="1276" max="1276" width="5.375" customWidth="1"/>
    <col min="1277" max="1277" width="7.625" customWidth="1"/>
    <col min="1278" max="1278" width="5.375" bestFit="1" customWidth="1"/>
    <col min="1279" max="1279" width="7.625" customWidth="1"/>
    <col min="1280" max="1280" width="5.375" customWidth="1"/>
    <col min="1281" max="1281" width="7.625" customWidth="1"/>
    <col min="1282" max="1282" width="5.375" bestFit="1" customWidth="1"/>
    <col min="1283" max="1283" width="7.625" customWidth="1"/>
    <col min="1284" max="1284" width="5.375" customWidth="1"/>
    <col min="1285" max="1285" width="7.625" customWidth="1"/>
    <col min="1286" max="1286" width="5.375" bestFit="1" customWidth="1"/>
    <col min="1287" max="1287" width="7.625" customWidth="1"/>
    <col min="1288" max="1288" width="5.375" customWidth="1"/>
    <col min="1289" max="1289" width="7.625" customWidth="1"/>
    <col min="1290" max="1290" width="5.375" bestFit="1" customWidth="1"/>
    <col min="1291" max="1291" width="7.625" customWidth="1"/>
    <col min="1292" max="1292" width="5.375" customWidth="1"/>
    <col min="1293" max="1293" width="7.625" customWidth="1"/>
    <col min="1294" max="1294" width="5.375" bestFit="1" customWidth="1"/>
    <col min="1295" max="1295" width="7.625" customWidth="1"/>
    <col min="1296" max="1296" width="5.375" customWidth="1"/>
    <col min="1297" max="1297" width="7.625" customWidth="1"/>
    <col min="1298" max="1298" width="5.375" bestFit="1" customWidth="1"/>
    <col min="1299" max="1299" width="7.625" customWidth="1"/>
    <col min="1300" max="1300" width="5.375" customWidth="1"/>
    <col min="1301" max="1301" width="7.625" customWidth="1"/>
    <col min="1302" max="1302" width="5.375" bestFit="1" customWidth="1"/>
    <col min="1303" max="1303" width="7.625" customWidth="1"/>
    <col min="1304" max="1304" width="5.375" customWidth="1"/>
    <col min="1305" max="1305" width="7.625" customWidth="1"/>
    <col min="1306" max="1306" width="5.375" bestFit="1" customWidth="1"/>
    <col min="1307" max="1307" width="7.625" customWidth="1"/>
    <col min="1308" max="1308" width="5.375" customWidth="1"/>
    <col min="1309" max="1309" width="7.625" customWidth="1"/>
    <col min="1310" max="1310" width="5.375" bestFit="1" customWidth="1"/>
    <col min="1311" max="1311" width="7.625" customWidth="1"/>
    <col min="1312" max="1312" width="5.375" customWidth="1"/>
    <col min="1313" max="1313" width="7.625" customWidth="1"/>
    <col min="1314" max="1314" width="5.375" bestFit="1" customWidth="1"/>
    <col min="1315" max="1315" width="7.625" customWidth="1"/>
    <col min="1316" max="1316" width="5.375" customWidth="1"/>
    <col min="1317" max="1317" width="7.625" customWidth="1"/>
    <col min="1318" max="1318" width="5.375" bestFit="1" customWidth="1"/>
    <col min="1320" max="1321" width="5.375" bestFit="1" customWidth="1"/>
    <col min="1322" max="1322" width="2.125" bestFit="1" customWidth="1"/>
    <col min="1473" max="1473" width="4.375" customWidth="1"/>
    <col min="1474" max="1474" width="30.5" customWidth="1"/>
    <col min="1477" max="1477" width="10.75" customWidth="1"/>
    <col min="1478" max="1478" width="5.25" customWidth="1"/>
    <col min="1479" max="1479" width="7.625" customWidth="1"/>
    <col min="1480" max="1480" width="5.375" customWidth="1"/>
    <col min="1481" max="1481" width="7.625" customWidth="1"/>
    <col min="1482" max="1482" width="6" bestFit="1" customWidth="1"/>
    <col min="1483" max="1483" width="7.625" customWidth="1"/>
    <col min="1484" max="1484" width="5.375" customWidth="1"/>
    <col min="1485" max="1485" width="7.625" customWidth="1"/>
    <col min="1486" max="1486" width="5.375" bestFit="1" customWidth="1"/>
    <col min="1487" max="1487" width="7.625" customWidth="1"/>
    <col min="1488" max="1488" width="5.375" customWidth="1"/>
    <col min="1489" max="1489" width="7.625" customWidth="1"/>
    <col min="1490" max="1490" width="5.375" bestFit="1" customWidth="1"/>
    <col min="1491" max="1491" width="7.625" customWidth="1"/>
    <col min="1492" max="1492" width="5.375" customWidth="1"/>
    <col min="1493" max="1493" width="7.625" customWidth="1"/>
    <col min="1494" max="1494" width="5.375" bestFit="1" customWidth="1"/>
    <col min="1495" max="1495" width="7.625" customWidth="1"/>
    <col min="1496" max="1496" width="5.375" customWidth="1"/>
    <col min="1497" max="1497" width="7.625" customWidth="1"/>
    <col min="1498" max="1498" width="5.375" bestFit="1" customWidth="1"/>
    <col min="1499" max="1499" width="7.625" customWidth="1"/>
    <col min="1500" max="1500" width="5.375" customWidth="1"/>
    <col min="1501" max="1501" width="7.625" customWidth="1"/>
    <col min="1502" max="1502" width="5.375" bestFit="1" customWidth="1"/>
    <col min="1503" max="1503" width="7.625" customWidth="1"/>
    <col min="1504" max="1504" width="5.375" customWidth="1"/>
    <col min="1505" max="1505" width="7.625" customWidth="1"/>
    <col min="1506" max="1506" width="5.375" bestFit="1" customWidth="1"/>
    <col min="1507" max="1507" width="7.625" customWidth="1"/>
    <col min="1508" max="1508" width="5.375" customWidth="1"/>
    <col min="1509" max="1509" width="7.625" customWidth="1"/>
    <col min="1510" max="1510" width="5.375" bestFit="1" customWidth="1"/>
    <col min="1511" max="1511" width="7.625" customWidth="1"/>
    <col min="1512" max="1512" width="5.375" customWidth="1"/>
    <col min="1513" max="1513" width="7.625" customWidth="1"/>
    <col min="1514" max="1514" width="5.375" bestFit="1" customWidth="1"/>
    <col min="1515" max="1515" width="7.625" customWidth="1"/>
    <col min="1516" max="1516" width="5.375" customWidth="1"/>
    <col min="1517" max="1517" width="7.625" customWidth="1"/>
    <col min="1518" max="1518" width="5.375" bestFit="1" customWidth="1"/>
    <col min="1519" max="1519" width="7.625" customWidth="1"/>
    <col min="1520" max="1520" width="5.375" customWidth="1"/>
    <col min="1521" max="1521" width="7.625" customWidth="1"/>
    <col min="1522" max="1522" width="5.375" bestFit="1" customWidth="1"/>
    <col min="1523" max="1523" width="7.625" customWidth="1"/>
    <col min="1524" max="1524" width="5.375" customWidth="1"/>
    <col min="1525" max="1525" width="7.625" customWidth="1"/>
    <col min="1526" max="1526" width="5.375" bestFit="1" customWidth="1"/>
    <col min="1527" max="1527" width="7.625" customWidth="1"/>
    <col min="1528" max="1528" width="5.375" customWidth="1"/>
    <col min="1529" max="1529" width="7.625" customWidth="1"/>
    <col min="1530" max="1530" width="5.375" bestFit="1" customWidth="1"/>
    <col min="1531" max="1531" width="7.625" customWidth="1"/>
    <col min="1532" max="1532" width="5.375" customWidth="1"/>
    <col min="1533" max="1533" width="7.625" customWidth="1"/>
    <col min="1534" max="1534" width="5.375" bestFit="1" customWidth="1"/>
    <col min="1535" max="1535" width="7.625" customWidth="1"/>
    <col min="1536" max="1536" width="5.375" customWidth="1"/>
    <col min="1537" max="1537" width="7.625" customWidth="1"/>
    <col min="1538" max="1538" width="5.375" bestFit="1" customWidth="1"/>
    <col min="1539" max="1539" width="7.625" customWidth="1"/>
    <col min="1540" max="1540" width="5.375" customWidth="1"/>
    <col min="1541" max="1541" width="7.625" customWidth="1"/>
    <col min="1542" max="1542" width="5.375" bestFit="1" customWidth="1"/>
    <col min="1543" max="1543" width="7.625" customWidth="1"/>
    <col min="1544" max="1544" width="5.375" customWidth="1"/>
    <col min="1545" max="1545" width="7.625" customWidth="1"/>
    <col min="1546" max="1546" width="5.375" bestFit="1" customWidth="1"/>
    <col min="1547" max="1547" width="7.625" customWidth="1"/>
    <col min="1548" max="1548" width="5.375" customWidth="1"/>
    <col min="1549" max="1549" width="7.625" customWidth="1"/>
    <col min="1550" max="1550" width="5.375" bestFit="1" customWidth="1"/>
    <col min="1551" max="1551" width="7.625" customWidth="1"/>
    <col min="1552" max="1552" width="5.375" customWidth="1"/>
    <col min="1553" max="1553" width="7.625" customWidth="1"/>
    <col min="1554" max="1554" width="5.375" bestFit="1" customWidth="1"/>
    <col min="1555" max="1555" width="7.625" customWidth="1"/>
    <col min="1556" max="1556" width="5.375" customWidth="1"/>
    <col min="1557" max="1557" width="7.625" customWidth="1"/>
    <col min="1558" max="1558" width="5.375" bestFit="1" customWidth="1"/>
    <col min="1559" max="1559" width="7.625" customWidth="1"/>
    <col min="1560" max="1560" width="5.375" customWidth="1"/>
    <col min="1561" max="1561" width="7.625" customWidth="1"/>
    <col min="1562" max="1562" width="5.375" bestFit="1" customWidth="1"/>
    <col min="1563" max="1563" width="7.625" customWidth="1"/>
    <col min="1564" max="1564" width="5.375" customWidth="1"/>
    <col min="1565" max="1565" width="7.625" customWidth="1"/>
    <col min="1566" max="1566" width="5.375" bestFit="1" customWidth="1"/>
    <col min="1567" max="1567" width="7.625" customWidth="1"/>
    <col min="1568" max="1568" width="5.375" customWidth="1"/>
    <col min="1569" max="1569" width="7.625" customWidth="1"/>
    <col min="1570" max="1570" width="5.375" bestFit="1" customWidth="1"/>
    <col min="1571" max="1571" width="7.625" customWidth="1"/>
    <col min="1572" max="1572" width="5.375" customWidth="1"/>
    <col min="1573" max="1573" width="7.625" customWidth="1"/>
    <col min="1574" max="1574" width="5.375" bestFit="1" customWidth="1"/>
    <col min="1576" max="1577" width="5.375" bestFit="1" customWidth="1"/>
    <col min="1578" max="1578" width="2.125" bestFit="1" customWidth="1"/>
    <col min="1729" max="1729" width="4.375" customWidth="1"/>
    <col min="1730" max="1730" width="30.5" customWidth="1"/>
    <col min="1733" max="1733" width="10.75" customWidth="1"/>
    <col min="1734" max="1734" width="5.25" customWidth="1"/>
    <col min="1735" max="1735" width="7.625" customWidth="1"/>
    <col min="1736" max="1736" width="5.375" customWidth="1"/>
    <col min="1737" max="1737" width="7.625" customWidth="1"/>
    <col min="1738" max="1738" width="6" bestFit="1" customWidth="1"/>
    <col min="1739" max="1739" width="7.625" customWidth="1"/>
    <col min="1740" max="1740" width="5.375" customWidth="1"/>
    <col min="1741" max="1741" width="7.625" customWidth="1"/>
    <col min="1742" max="1742" width="5.375" bestFit="1" customWidth="1"/>
    <col min="1743" max="1743" width="7.625" customWidth="1"/>
    <col min="1744" max="1744" width="5.375" customWidth="1"/>
    <col min="1745" max="1745" width="7.625" customWidth="1"/>
    <col min="1746" max="1746" width="5.375" bestFit="1" customWidth="1"/>
    <col min="1747" max="1747" width="7.625" customWidth="1"/>
    <col min="1748" max="1748" width="5.375" customWidth="1"/>
    <col min="1749" max="1749" width="7.625" customWidth="1"/>
    <col min="1750" max="1750" width="5.375" bestFit="1" customWidth="1"/>
    <col min="1751" max="1751" width="7.625" customWidth="1"/>
    <col min="1752" max="1752" width="5.375" customWidth="1"/>
    <col min="1753" max="1753" width="7.625" customWidth="1"/>
    <col min="1754" max="1754" width="5.375" bestFit="1" customWidth="1"/>
    <col min="1755" max="1755" width="7.625" customWidth="1"/>
    <col min="1756" max="1756" width="5.375" customWidth="1"/>
    <col min="1757" max="1757" width="7.625" customWidth="1"/>
    <col min="1758" max="1758" width="5.375" bestFit="1" customWidth="1"/>
    <col min="1759" max="1759" width="7.625" customWidth="1"/>
    <col min="1760" max="1760" width="5.375" customWidth="1"/>
    <col min="1761" max="1761" width="7.625" customWidth="1"/>
    <col min="1762" max="1762" width="5.375" bestFit="1" customWidth="1"/>
    <col min="1763" max="1763" width="7.625" customWidth="1"/>
    <col min="1764" max="1764" width="5.375" customWidth="1"/>
    <col min="1765" max="1765" width="7.625" customWidth="1"/>
    <col min="1766" max="1766" width="5.375" bestFit="1" customWidth="1"/>
    <col min="1767" max="1767" width="7.625" customWidth="1"/>
    <col min="1768" max="1768" width="5.375" customWidth="1"/>
    <col min="1769" max="1769" width="7.625" customWidth="1"/>
    <col min="1770" max="1770" width="5.375" bestFit="1" customWidth="1"/>
    <col min="1771" max="1771" width="7.625" customWidth="1"/>
    <col min="1772" max="1772" width="5.375" customWidth="1"/>
    <col min="1773" max="1773" width="7.625" customWidth="1"/>
    <col min="1774" max="1774" width="5.375" bestFit="1" customWidth="1"/>
    <col min="1775" max="1775" width="7.625" customWidth="1"/>
    <col min="1776" max="1776" width="5.375" customWidth="1"/>
    <col min="1777" max="1777" width="7.625" customWidth="1"/>
    <col min="1778" max="1778" width="5.375" bestFit="1" customWidth="1"/>
    <col min="1779" max="1779" width="7.625" customWidth="1"/>
    <col min="1780" max="1780" width="5.375" customWidth="1"/>
    <col min="1781" max="1781" width="7.625" customWidth="1"/>
    <col min="1782" max="1782" width="5.375" bestFit="1" customWidth="1"/>
    <col min="1783" max="1783" width="7.625" customWidth="1"/>
    <col min="1784" max="1784" width="5.375" customWidth="1"/>
    <col min="1785" max="1785" width="7.625" customWidth="1"/>
    <col min="1786" max="1786" width="5.375" bestFit="1" customWidth="1"/>
    <col min="1787" max="1787" width="7.625" customWidth="1"/>
    <col min="1788" max="1788" width="5.375" customWidth="1"/>
    <col min="1789" max="1789" width="7.625" customWidth="1"/>
    <col min="1790" max="1790" width="5.375" bestFit="1" customWidth="1"/>
    <col min="1791" max="1791" width="7.625" customWidth="1"/>
    <col min="1792" max="1792" width="5.375" customWidth="1"/>
    <col min="1793" max="1793" width="7.625" customWidth="1"/>
    <col min="1794" max="1794" width="5.375" bestFit="1" customWidth="1"/>
    <col min="1795" max="1795" width="7.625" customWidth="1"/>
    <col min="1796" max="1796" width="5.375" customWidth="1"/>
    <col min="1797" max="1797" width="7.625" customWidth="1"/>
    <col min="1798" max="1798" width="5.375" bestFit="1" customWidth="1"/>
    <col min="1799" max="1799" width="7.625" customWidth="1"/>
    <col min="1800" max="1800" width="5.375" customWidth="1"/>
    <col min="1801" max="1801" width="7.625" customWidth="1"/>
    <col min="1802" max="1802" width="5.375" bestFit="1" customWidth="1"/>
    <col min="1803" max="1803" width="7.625" customWidth="1"/>
    <col min="1804" max="1804" width="5.375" customWidth="1"/>
    <col min="1805" max="1805" width="7.625" customWidth="1"/>
    <col min="1806" max="1806" width="5.375" bestFit="1" customWidth="1"/>
    <col min="1807" max="1807" width="7.625" customWidth="1"/>
    <col min="1808" max="1808" width="5.375" customWidth="1"/>
    <col min="1809" max="1809" width="7.625" customWidth="1"/>
    <col min="1810" max="1810" width="5.375" bestFit="1" customWidth="1"/>
    <col min="1811" max="1811" width="7.625" customWidth="1"/>
    <col min="1812" max="1812" width="5.375" customWidth="1"/>
    <col min="1813" max="1813" width="7.625" customWidth="1"/>
    <col min="1814" max="1814" width="5.375" bestFit="1" customWidth="1"/>
    <col min="1815" max="1815" width="7.625" customWidth="1"/>
    <col min="1816" max="1816" width="5.375" customWidth="1"/>
    <col min="1817" max="1817" width="7.625" customWidth="1"/>
    <col min="1818" max="1818" width="5.375" bestFit="1" customWidth="1"/>
    <col min="1819" max="1819" width="7.625" customWidth="1"/>
    <col min="1820" max="1820" width="5.375" customWidth="1"/>
    <col min="1821" max="1821" width="7.625" customWidth="1"/>
    <col min="1822" max="1822" width="5.375" bestFit="1" customWidth="1"/>
    <col min="1823" max="1823" width="7.625" customWidth="1"/>
    <col min="1824" max="1824" width="5.375" customWidth="1"/>
    <col min="1825" max="1825" width="7.625" customWidth="1"/>
    <col min="1826" max="1826" width="5.375" bestFit="1" customWidth="1"/>
    <col min="1827" max="1827" width="7.625" customWidth="1"/>
    <col min="1828" max="1828" width="5.375" customWidth="1"/>
    <col min="1829" max="1829" width="7.625" customWidth="1"/>
    <col min="1830" max="1830" width="5.375" bestFit="1" customWidth="1"/>
    <col min="1832" max="1833" width="5.375" bestFit="1" customWidth="1"/>
    <col min="1834" max="1834" width="2.125" bestFit="1" customWidth="1"/>
    <col min="1985" max="1985" width="4.375" customWidth="1"/>
    <col min="1986" max="1986" width="30.5" customWidth="1"/>
    <col min="1989" max="1989" width="10.75" customWidth="1"/>
    <col min="1990" max="1990" width="5.25" customWidth="1"/>
    <col min="1991" max="1991" width="7.625" customWidth="1"/>
    <col min="1992" max="1992" width="5.375" customWidth="1"/>
    <col min="1993" max="1993" width="7.625" customWidth="1"/>
    <col min="1994" max="1994" width="6" bestFit="1" customWidth="1"/>
    <col min="1995" max="1995" width="7.625" customWidth="1"/>
    <col min="1996" max="1996" width="5.375" customWidth="1"/>
    <col min="1997" max="1997" width="7.625" customWidth="1"/>
    <col min="1998" max="1998" width="5.375" bestFit="1" customWidth="1"/>
    <col min="1999" max="1999" width="7.625" customWidth="1"/>
    <col min="2000" max="2000" width="5.375" customWidth="1"/>
    <col min="2001" max="2001" width="7.625" customWidth="1"/>
    <col min="2002" max="2002" width="5.375" bestFit="1" customWidth="1"/>
    <col min="2003" max="2003" width="7.625" customWidth="1"/>
    <col min="2004" max="2004" width="5.375" customWidth="1"/>
    <col min="2005" max="2005" width="7.625" customWidth="1"/>
    <col min="2006" max="2006" width="5.375" bestFit="1" customWidth="1"/>
    <col min="2007" max="2007" width="7.625" customWidth="1"/>
    <col min="2008" max="2008" width="5.375" customWidth="1"/>
    <col min="2009" max="2009" width="7.625" customWidth="1"/>
    <col min="2010" max="2010" width="5.375" bestFit="1" customWidth="1"/>
    <col min="2011" max="2011" width="7.625" customWidth="1"/>
    <col min="2012" max="2012" width="5.375" customWidth="1"/>
    <col min="2013" max="2013" width="7.625" customWidth="1"/>
    <col min="2014" max="2014" width="5.375" bestFit="1" customWidth="1"/>
    <col min="2015" max="2015" width="7.625" customWidth="1"/>
    <col min="2016" max="2016" width="5.375" customWidth="1"/>
    <col min="2017" max="2017" width="7.625" customWidth="1"/>
    <col min="2018" max="2018" width="5.375" bestFit="1" customWidth="1"/>
    <col min="2019" max="2019" width="7.625" customWidth="1"/>
    <col min="2020" max="2020" width="5.375" customWidth="1"/>
    <col min="2021" max="2021" width="7.625" customWidth="1"/>
    <col min="2022" max="2022" width="5.375" bestFit="1" customWidth="1"/>
    <col min="2023" max="2023" width="7.625" customWidth="1"/>
    <col min="2024" max="2024" width="5.375" customWidth="1"/>
    <col min="2025" max="2025" width="7.625" customWidth="1"/>
    <col min="2026" max="2026" width="5.375" bestFit="1" customWidth="1"/>
    <col min="2027" max="2027" width="7.625" customWidth="1"/>
    <col min="2028" max="2028" width="5.375" customWidth="1"/>
    <col min="2029" max="2029" width="7.625" customWidth="1"/>
    <col min="2030" max="2030" width="5.375" bestFit="1" customWidth="1"/>
    <col min="2031" max="2031" width="7.625" customWidth="1"/>
    <col min="2032" max="2032" width="5.375" customWidth="1"/>
    <col min="2033" max="2033" width="7.625" customWidth="1"/>
    <col min="2034" max="2034" width="5.375" bestFit="1" customWidth="1"/>
    <col min="2035" max="2035" width="7.625" customWidth="1"/>
    <col min="2036" max="2036" width="5.375" customWidth="1"/>
    <col min="2037" max="2037" width="7.625" customWidth="1"/>
    <col min="2038" max="2038" width="5.375" bestFit="1" customWidth="1"/>
    <col min="2039" max="2039" width="7.625" customWidth="1"/>
    <col min="2040" max="2040" width="5.375" customWidth="1"/>
    <col min="2041" max="2041" width="7.625" customWidth="1"/>
    <col min="2042" max="2042" width="5.375" bestFit="1" customWidth="1"/>
    <col min="2043" max="2043" width="7.625" customWidth="1"/>
    <col min="2044" max="2044" width="5.375" customWidth="1"/>
    <col min="2045" max="2045" width="7.625" customWidth="1"/>
    <col min="2046" max="2046" width="5.375" bestFit="1" customWidth="1"/>
    <col min="2047" max="2047" width="7.625" customWidth="1"/>
    <col min="2048" max="2048" width="5.375" customWidth="1"/>
    <col min="2049" max="2049" width="7.625" customWidth="1"/>
    <col min="2050" max="2050" width="5.375" bestFit="1" customWidth="1"/>
    <col min="2051" max="2051" width="7.625" customWidth="1"/>
    <col min="2052" max="2052" width="5.375" customWidth="1"/>
    <col min="2053" max="2053" width="7.625" customWidth="1"/>
    <col min="2054" max="2054" width="5.375" bestFit="1" customWidth="1"/>
    <col min="2055" max="2055" width="7.625" customWidth="1"/>
    <col min="2056" max="2056" width="5.375" customWidth="1"/>
    <col min="2057" max="2057" width="7.625" customWidth="1"/>
    <col min="2058" max="2058" width="5.375" bestFit="1" customWidth="1"/>
    <col min="2059" max="2059" width="7.625" customWidth="1"/>
    <col min="2060" max="2060" width="5.375" customWidth="1"/>
    <col min="2061" max="2061" width="7.625" customWidth="1"/>
    <col min="2062" max="2062" width="5.375" bestFit="1" customWidth="1"/>
    <col min="2063" max="2063" width="7.625" customWidth="1"/>
    <col min="2064" max="2064" width="5.375" customWidth="1"/>
    <col min="2065" max="2065" width="7.625" customWidth="1"/>
    <col min="2066" max="2066" width="5.375" bestFit="1" customWidth="1"/>
    <col min="2067" max="2067" width="7.625" customWidth="1"/>
    <col min="2068" max="2068" width="5.375" customWidth="1"/>
    <col min="2069" max="2069" width="7.625" customWidth="1"/>
    <col min="2070" max="2070" width="5.375" bestFit="1" customWidth="1"/>
    <col min="2071" max="2071" width="7.625" customWidth="1"/>
    <col min="2072" max="2072" width="5.375" customWidth="1"/>
    <col min="2073" max="2073" width="7.625" customWidth="1"/>
    <col min="2074" max="2074" width="5.375" bestFit="1" customWidth="1"/>
    <col min="2075" max="2075" width="7.625" customWidth="1"/>
    <col min="2076" max="2076" width="5.375" customWidth="1"/>
    <col min="2077" max="2077" width="7.625" customWidth="1"/>
    <col min="2078" max="2078" width="5.375" bestFit="1" customWidth="1"/>
    <col min="2079" max="2079" width="7.625" customWidth="1"/>
    <col min="2080" max="2080" width="5.375" customWidth="1"/>
    <col min="2081" max="2081" width="7.625" customWidth="1"/>
    <col min="2082" max="2082" width="5.375" bestFit="1" customWidth="1"/>
    <col min="2083" max="2083" width="7.625" customWidth="1"/>
    <col min="2084" max="2084" width="5.375" customWidth="1"/>
    <col min="2085" max="2085" width="7.625" customWidth="1"/>
    <col min="2086" max="2086" width="5.375" bestFit="1" customWidth="1"/>
    <col min="2088" max="2089" width="5.375" bestFit="1" customWidth="1"/>
    <col min="2090" max="2090" width="2.125" bestFit="1" customWidth="1"/>
    <col min="2241" max="2241" width="4.375" customWidth="1"/>
    <col min="2242" max="2242" width="30.5" customWidth="1"/>
    <col min="2245" max="2245" width="10.75" customWidth="1"/>
    <col min="2246" max="2246" width="5.25" customWidth="1"/>
    <col min="2247" max="2247" width="7.625" customWidth="1"/>
    <col min="2248" max="2248" width="5.375" customWidth="1"/>
    <col min="2249" max="2249" width="7.625" customWidth="1"/>
    <col min="2250" max="2250" width="6" bestFit="1" customWidth="1"/>
    <col min="2251" max="2251" width="7.625" customWidth="1"/>
    <col min="2252" max="2252" width="5.375" customWidth="1"/>
    <col min="2253" max="2253" width="7.625" customWidth="1"/>
    <col min="2254" max="2254" width="5.375" bestFit="1" customWidth="1"/>
    <col min="2255" max="2255" width="7.625" customWidth="1"/>
    <col min="2256" max="2256" width="5.375" customWidth="1"/>
    <col min="2257" max="2257" width="7.625" customWidth="1"/>
    <col min="2258" max="2258" width="5.375" bestFit="1" customWidth="1"/>
    <col min="2259" max="2259" width="7.625" customWidth="1"/>
    <col min="2260" max="2260" width="5.375" customWidth="1"/>
    <col min="2261" max="2261" width="7.625" customWidth="1"/>
    <col min="2262" max="2262" width="5.375" bestFit="1" customWidth="1"/>
    <col min="2263" max="2263" width="7.625" customWidth="1"/>
    <col min="2264" max="2264" width="5.375" customWidth="1"/>
    <col min="2265" max="2265" width="7.625" customWidth="1"/>
    <col min="2266" max="2266" width="5.375" bestFit="1" customWidth="1"/>
    <col min="2267" max="2267" width="7.625" customWidth="1"/>
    <col min="2268" max="2268" width="5.375" customWidth="1"/>
    <col min="2269" max="2269" width="7.625" customWidth="1"/>
    <col min="2270" max="2270" width="5.375" bestFit="1" customWidth="1"/>
    <col min="2271" max="2271" width="7.625" customWidth="1"/>
    <col min="2272" max="2272" width="5.375" customWidth="1"/>
    <col min="2273" max="2273" width="7.625" customWidth="1"/>
    <col min="2274" max="2274" width="5.375" bestFit="1" customWidth="1"/>
    <col min="2275" max="2275" width="7.625" customWidth="1"/>
    <col min="2276" max="2276" width="5.375" customWidth="1"/>
    <col min="2277" max="2277" width="7.625" customWidth="1"/>
    <col min="2278" max="2278" width="5.375" bestFit="1" customWidth="1"/>
    <col min="2279" max="2279" width="7.625" customWidth="1"/>
    <col min="2280" max="2280" width="5.375" customWidth="1"/>
    <col min="2281" max="2281" width="7.625" customWidth="1"/>
    <col min="2282" max="2282" width="5.375" bestFit="1" customWidth="1"/>
    <col min="2283" max="2283" width="7.625" customWidth="1"/>
    <col min="2284" max="2284" width="5.375" customWidth="1"/>
    <col min="2285" max="2285" width="7.625" customWidth="1"/>
    <col min="2286" max="2286" width="5.375" bestFit="1" customWidth="1"/>
    <col min="2287" max="2287" width="7.625" customWidth="1"/>
    <col min="2288" max="2288" width="5.375" customWidth="1"/>
    <col min="2289" max="2289" width="7.625" customWidth="1"/>
    <col min="2290" max="2290" width="5.375" bestFit="1" customWidth="1"/>
    <col min="2291" max="2291" width="7.625" customWidth="1"/>
    <col min="2292" max="2292" width="5.375" customWidth="1"/>
    <col min="2293" max="2293" width="7.625" customWidth="1"/>
    <col min="2294" max="2294" width="5.375" bestFit="1" customWidth="1"/>
    <col min="2295" max="2295" width="7.625" customWidth="1"/>
    <col min="2296" max="2296" width="5.375" customWidth="1"/>
    <col min="2297" max="2297" width="7.625" customWidth="1"/>
    <col min="2298" max="2298" width="5.375" bestFit="1" customWidth="1"/>
    <col min="2299" max="2299" width="7.625" customWidth="1"/>
    <col min="2300" max="2300" width="5.375" customWidth="1"/>
    <col min="2301" max="2301" width="7.625" customWidth="1"/>
    <col min="2302" max="2302" width="5.375" bestFit="1" customWidth="1"/>
    <col min="2303" max="2303" width="7.625" customWidth="1"/>
    <col min="2304" max="2304" width="5.375" customWidth="1"/>
    <col min="2305" max="2305" width="7.625" customWidth="1"/>
    <col min="2306" max="2306" width="5.375" bestFit="1" customWidth="1"/>
    <col min="2307" max="2307" width="7.625" customWidth="1"/>
    <col min="2308" max="2308" width="5.375" customWidth="1"/>
    <col min="2309" max="2309" width="7.625" customWidth="1"/>
    <col min="2310" max="2310" width="5.375" bestFit="1" customWidth="1"/>
    <col min="2311" max="2311" width="7.625" customWidth="1"/>
    <col min="2312" max="2312" width="5.375" customWidth="1"/>
    <col min="2313" max="2313" width="7.625" customWidth="1"/>
    <col min="2314" max="2314" width="5.375" bestFit="1" customWidth="1"/>
    <col min="2315" max="2315" width="7.625" customWidth="1"/>
    <col min="2316" max="2316" width="5.375" customWidth="1"/>
    <col min="2317" max="2317" width="7.625" customWidth="1"/>
    <col min="2318" max="2318" width="5.375" bestFit="1" customWidth="1"/>
    <col min="2319" max="2319" width="7.625" customWidth="1"/>
    <col min="2320" max="2320" width="5.375" customWidth="1"/>
    <col min="2321" max="2321" width="7.625" customWidth="1"/>
    <col min="2322" max="2322" width="5.375" bestFit="1" customWidth="1"/>
    <col min="2323" max="2323" width="7.625" customWidth="1"/>
    <col min="2324" max="2324" width="5.375" customWidth="1"/>
    <col min="2325" max="2325" width="7.625" customWidth="1"/>
    <col min="2326" max="2326" width="5.375" bestFit="1" customWidth="1"/>
    <col min="2327" max="2327" width="7.625" customWidth="1"/>
    <col min="2328" max="2328" width="5.375" customWidth="1"/>
    <col min="2329" max="2329" width="7.625" customWidth="1"/>
    <col min="2330" max="2330" width="5.375" bestFit="1" customWidth="1"/>
    <col min="2331" max="2331" width="7.625" customWidth="1"/>
    <col min="2332" max="2332" width="5.375" customWidth="1"/>
    <col min="2333" max="2333" width="7.625" customWidth="1"/>
    <col min="2334" max="2334" width="5.375" bestFit="1" customWidth="1"/>
    <col min="2335" max="2335" width="7.625" customWidth="1"/>
    <col min="2336" max="2336" width="5.375" customWidth="1"/>
    <col min="2337" max="2337" width="7.625" customWidth="1"/>
    <col min="2338" max="2338" width="5.375" bestFit="1" customWidth="1"/>
    <col min="2339" max="2339" width="7.625" customWidth="1"/>
    <col min="2340" max="2340" width="5.375" customWidth="1"/>
    <col min="2341" max="2341" width="7.625" customWidth="1"/>
    <col min="2342" max="2342" width="5.375" bestFit="1" customWidth="1"/>
    <col min="2344" max="2345" width="5.375" bestFit="1" customWidth="1"/>
    <col min="2346" max="2346" width="2.125" bestFit="1" customWidth="1"/>
    <col min="2497" max="2497" width="4.375" customWidth="1"/>
    <col min="2498" max="2498" width="30.5" customWidth="1"/>
    <col min="2501" max="2501" width="10.75" customWidth="1"/>
    <col min="2502" max="2502" width="5.25" customWidth="1"/>
    <col min="2503" max="2503" width="7.625" customWidth="1"/>
    <col min="2504" max="2504" width="5.375" customWidth="1"/>
    <col min="2505" max="2505" width="7.625" customWidth="1"/>
    <col min="2506" max="2506" width="6" bestFit="1" customWidth="1"/>
    <col min="2507" max="2507" width="7.625" customWidth="1"/>
    <col min="2508" max="2508" width="5.375" customWidth="1"/>
    <col min="2509" max="2509" width="7.625" customWidth="1"/>
    <col min="2510" max="2510" width="5.375" bestFit="1" customWidth="1"/>
    <col min="2511" max="2511" width="7.625" customWidth="1"/>
    <col min="2512" max="2512" width="5.375" customWidth="1"/>
    <col min="2513" max="2513" width="7.625" customWidth="1"/>
    <col min="2514" max="2514" width="5.375" bestFit="1" customWidth="1"/>
    <col min="2515" max="2515" width="7.625" customWidth="1"/>
    <col min="2516" max="2516" width="5.375" customWidth="1"/>
    <col min="2517" max="2517" width="7.625" customWidth="1"/>
    <col min="2518" max="2518" width="5.375" bestFit="1" customWidth="1"/>
    <col min="2519" max="2519" width="7.625" customWidth="1"/>
    <col min="2520" max="2520" width="5.375" customWidth="1"/>
    <col min="2521" max="2521" width="7.625" customWidth="1"/>
    <col min="2522" max="2522" width="5.375" bestFit="1" customWidth="1"/>
    <col min="2523" max="2523" width="7.625" customWidth="1"/>
    <col min="2524" max="2524" width="5.375" customWidth="1"/>
    <col min="2525" max="2525" width="7.625" customWidth="1"/>
    <col min="2526" max="2526" width="5.375" bestFit="1" customWidth="1"/>
    <col min="2527" max="2527" width="7.625" customWidth="1"/>
    <col min="2528" max="2528" width="5.375" customWidth="1"/>
    <col min="2529" max="2529" width="7.625" customWidth="1"/>
    <col min="2530" max="2530" width="5.375" bestFit="1" customWidth="1"/>
    <col min="2531" max="2531" width="7.625" customWidth="1"/>
    <col min="2532" max="2532" width="5.375" customWidth="1"/>
    <col min="2533" max="2533" width="7.625" customWidth="1"/>
    <col min="2534" max="2534" width="5.375" bestFit="1" customWidth="1"/>
    <col min="2535" max="2535" width="7.625" customWidth="1"/>
    <col min="2536" max="2536" width="5.375" customWidth="1"/>
    <col min="2537" max="2537" width="7.625" customWidth="1"/>
    <col min="2538" max="2538" width="5.375" bestFit="1" customWidth="1"/>
    <col min="2539" max="2539" width="7.625" customWidth="1"/>
    <col min="2540" max="2540" width="5.375" customWidth="1"/>
    <col min="2541" max="2541" width="7.625" customWidth="1"/>
    <col min="2542" max="2542" width="5.375" bestFit="1" customWidth="1"/>
    <col min="2543" max="2543" width="7.625" customWidth="1"/>
    <col min="2544" max="2544" width="5.375" customWidth="1"/>
    <col min="2545" max="2545" width="7.625" customWidth="1"/>
    <col min="2546" max="2546" width="5.375" bestFit="1" customWidth="1"/>
    <col min="2547" max="2547" width="7.625" customWidth="1"/>
    <col min="2548" max="2548" width="5.375" customWidth="1"/>
    <col min="2549" max="2549" width="7.625" customWidth="1"/>
    <col min="2550" max="2550" width="5.375" bestFit="1" customWidth="1"/>
    <col min="2551" max="2551" width="7.625" customWidth="1"/>
    <col min="2552" max="2552" width="5.375" customWidth="1"/>
    <col min="2553" max="2553" width="7.625" customWidth="1"/>
    <col min="2554" max="2554" width="5.375" bestFit="1" customWidth="1"/>
    <col min="2555" max="2555" width="7.625" customWidth="1"/>
    <col min="2556" max="2556" width="5.375" customWidth="1"/>
    <col min="2557" max="2557" width="7.625" customWidth="1"/>
    <col min="2558" max="2558" width="5.375" bestFit="1" customWidth="1"/>
    <col min="2559" max="2559" width="7.625" customWidth="1"/>
    <col min="2560" max="2560" width="5.375" customWidth="1"/>
    <col min="2561" max="2561" width="7.625" customWidth="1"/>
    <col min="2562" max="2562" width="5.375" bestFit="1" customWidth="1"/>
    <col min="2563" max="2563" width="7.625" customWidth="1"/>
    <col min="2564" max="2564" width="5.375" customWidth="1"/>
    <col min="2565" max="2565" width="7.625" customWidth="1"/>
    <col min="2566" max="2566" width="5.375" bestFit="1" customWidth="1"/>
    <col min="2567" max="2567" width="7.625" customWidth="1"/>
    <col min="2568" max="2568" width="5.375" customWidth="1"/>
    <col min="2569" max="2569" width="7.625" customWidth="1"/>
    <col min="2570" max="2570" width="5.375" bestFit="1" customWidth="1"/>
    <col min="2571" max="2571" width="7.625" customWidth="1"/>
    <col min="2572" max="2572" width="5.375" customWidth="1"/>
    <col min="2573" max="2573" width="7.625" customWidth="1"/>
    <col min="2574" max="2574" width="5.375" bestFit="1" customWidth="1"/>
    <col min="2575" max="2575" width="7.625" customWidth="1"/>
    <col min="2576" max="2576" width="5.375" customWidth="1"/>
    <col min="2577" max="2577" width="7.625" customWidth="1"/>
    <col min="2578" max="2578" width="5.375" bestFit="1" customWidth="1"/>
    <col min="2579" max="2579" width="7.625" customWidth="1"/>
    <col min="2580" max="2580" width="5.375" customWidth="1"/>
    <col min="2581" max="2581" width="7.625" customWidth="1"/>
    <col min="2582" max="2582" width="5.375" bestFit="1" customWidth="1"/>
    <col min="2583" max="2583" width="7.625" customWidth="1"/>
    <col min="2584" max="2584" width="5.375" customWidth="1"/>
    <col min="2585" max="2585" width="7.625" customWidth="1"/>
    <col min="2586" max="2586" width="5.375" bestFit="1" customWidth="1"/>
    <col min="2587" max="2587" width="7.625" customWidth="1"/>
    <col min="2588" max="2588" width="5.375" customWidth="1"/>
    <col min="2589" max="2589" width="7.625" customWidth="1"/>
    <col min="2590" max="2590" width="5.375" bestFit="1" customWidth="1"/>
    <col min="2591" max="2591" width="7.625" customWidth="1"/>
    <col min="2592" max="2592" width="5.375" customWidth="1"/>
    <col min="2593" max="2593" width="7.625" customWidth="1"/>
    <col min="2594" max="2594" width="5.375" bestFit="1" customWidth="1"/>
    <col min="2595" max="2595" width="7.625" customWidth="1"/>
    <col min="2596" max="2596" width="5.375" customWidth="1"/>
    <col min="2597" max="2597" width="7.625" customWidth="1"/>
    <col min="2598" max="2598" width="5.375" bestFit="1" customWidth="1"/>
    <col min="2600" max="2601" width="5.375" bestFit="1" customWidth="1"/>
    <col min="2602" max="2602" width="2.125" bestFit="1" customWidth="1"/>
    <col min="2753" max="2753" width="4.375" customWidth="1"/>
    <col min="2754" max="2754" width="30.5" customWidth="1"/>
    <col min="2757" max="2757" width="10.75" customWidth="1"/>
    <col min="2758" max="2758" width="5.25" customWidth="1"/>
    <col min="2759" max="2759" width="7.625" customWidth="1"/>
    <col min="2760" max="2760" width="5.375" customWidth="1"/>
    <col min="2761" max="2761" width="7.625" customWidth="1"/>
    <col min="2762" max="2762" width="6" bestFit="1" customWidth="1"/>
    <col min="2763" max="2763" width="7.625" customWidth="1"/>
    <col min="2764" max="2764" width="5.375" customWidth="1"/>
    <col min="2765" max="2765" width="7.625" customWidth="1"/>
    <col min="2766" max="2766" width="5.375" bestFit="1" customWidth="1"/>
    <col min="2767" max="2767" width="7.625" customWidth="1"/>
    <col min="2768" max="2768" width="5.375" customWidth="1"/>
    <col min="2769" max="2769" width="7.625" customWidth="1"/>
    <col min="2770" max="2770" width="5.375" bestFit="1" customWidth="1"/>
    <col min="2771" max="2771" width="7.625" customWidth="1"/>
    <col min="2772" max="2772" width="5.375" customWidth="1"/>
    <col min="2773" max="2773" width="7.625" customWidth="1"/>
    <col min="2774" max="2774" width="5.375" bestFit="1" customWidth="1"/>
    <col min="2775" max="2775" width="7.625" customWidth="1"/>
    <col min="2776" max="2776" width="5.375" customWidth="1"/>
    <col min="2777" max="2777" width="7.625" customWidth="1"/>
    <col min="2778" max="2778" width="5.375" bestFit="1" customWidth="1"/>
    <col min="2779" max="2779" width="7.625" customWidth="1"/>
    <col min="2780" max="2780" width="5.375" customWidth="1"/>
    <col min="2781" max="2781" width="7.625" customWidth="1"/>
    <col min="2782" max="2782" width="5.375" bestFit="1" customWidth="1"/>
    <col min="2783" max="2783" width="7.625" customWidth="1"/>
    <col min="2784" max="2784" width="5.375" customWidth="1"/>
    <col min="2785" max="2785" width="7.625" customWidth="1"/>
    <col min="2786" max="2786" width="5.375" bestFit="1" customWidth="1"/>
    <col min="2787" max="2787" width="7.625" customWidth="1"/>
    <col min="2788" max="2788" width="5.375" customWidth="1"/>
    <col min="2789" max="2789" width="7.625" customWidth="1"/>
    <col min="2790" max="2790" width="5.375" bestFit="1" customWidth="1"/>
    <col min="2791" max="2791" width="7.625" customWidth="1"/>
    <col min="2792" max="2792" width="5.375" customWidth="1"/>
    <col min="2793" max="2793" width="7.625" customWidth="1"/>
    <col min="2794" max="2794" width="5.375" bestFit="1" customWidth="1"/>
    <col min="2795" max="2795" width="7.625" customWidth="1"/>
    <col min="2796" max="2796" width="5.375" customWidth="1"/>
    <col min="2797" max="2797" width="7.625" customWidth="1"/>
    <col min="2798" max="2798" width="5.375" bestFit="1" customWidth="1"/>
    <col min="2799" max="2799" width="7.625" customWidth="1"/>
    <col min="2800" max="2800" width="5.375" customWidth="1"/>
    <col min="2801" max="2801" width="7.625" customWidth="1"/>
    <col min="2802" max="2802" width="5.375" bestFit="1" customWidth="1"/>
    <col min="2803" max="2803" width="7.625" customWidth="1"/>
    <col min="2804" max="2804" width="5.375" customWidth="1"/>
    <col min="2805" max="2805" width="7.625" customWidth="1"/>
    <col min="2806" max="2806" width="5.375" bestFit="1" customWidth="1"/>
    <col min="2807" max="2807" width="7.625" customWidth="1"/>
    <col min="2808" max="2808" width="5.375" customWidth="1"/>
    <col min="2809" max="2809" width="7.625" customWidth="1"/>
    <col min="2810" max="2810" width="5.375" bestFit="1" customWidth="1"/>
    <col min="2811" max="2811" width="7.625" customWidth="1"/>
    <col min="2812" max="2812" width="5.375" customWidth="1"/>
    <col min="2813" max="2813" width="7.625" customWidth="1"/>
    <col min="2814" max="2814" width="5.375" bestFit="1" customWidth="1"/>
    <col min="2815" max="2815" width="7.625" customWidth="1"/>
    <col min="2816" max="2816" width="5.375" customWidth="1"/>
    <col min="2817" max="2817" width="7.625" customWidth="1"/>
    <col min="2818" max="2818" width="5.375" bestFit="1" customWidth="1"/>
    <col min="2819" max="2819" width="7.625" customWidth="1"/>
    <col min="2820" max="2820" width="5.375" customWidth="1"/>
    <col min="2821" max="2821" width="7.625" customWidth="1"/>
    <col min="2822" max="2822" width="5.375" bestFit="1" customWidth="1"/>
    <col min="2823" max="2823" width="7.625" customWidth="1"/>
    <col min="2824" max="2824" width="5.375" customWidth="1"/>
    <col min="2825" max="2825" width="7.625" customWidth="1"/>
    <col min="2826" max="2826" width="5.375" bestFit="1" customWidth="1"/>
    <col min="2827" max="2827" width="7.625" customWidth="1"/>
    <col min="2828" max="2828" width="5.375" customWidth="1"/>
    <col min="2829" max="2829" width="7.625" customWidth="1"/>
    <col min="2830" max="2830" width="5.375" bestFit="1" customWidth="1"/>
    <col min="2831" max="2831" width="7.625" customWidth="1"/>
    <col min="2832" max="2832" width="5.375" customWidth="1"/>
    <col min="2833" max="2833" width="7.625" customWidth="1"/>
    <col min="2834" max="2834" width="5.375" bestFit="1" customWidth="1"/>
    <col min="2835" max="2835" width="7.625" customWidth="1"/>
    <col min="2836" max="2836" width="5.375" customWidth="1"/>
    <col min="2837" max="2837" width="7.625" customWidth="1"/>
    <col min="2838" max="2838" width="5.375" bestFit="1" customWidth="1"/>
    <col min="2839" max="2839" width="7.625" customWidth="1"/>
    <col min="2840" max="2840" width="5.375" customWidth="1"/>
    <col min="2841" max="2841" width="7.625" customWidth="1"/>
    <col min="2842" max="2842" width="5.375" bestFit="1" customWidth="1"/>
    <col min="2843" max="2843" width="7.625" customWidth="1"/>
    <col min="2844" max="2844" width="5.375" customWidth="1"/>
    <col min="2845" max="2845" width="7.625" customWidth="1"/>
    <col min="2846" max="2846" width="5.375" bestFit="1" customWidth="1"/>
    <col min="2847" max="2847" width="7.625" customWidth="1"/>
    <col min="2848" max="2848" width="5.375" customWidth="1"/>
    <col min="2849" max="2849" width="7.625" customWidth="1"/>
    <col min="2850" max="2850" width="5.375" bestFit="1" customWidth="1"/>
    <col min="2851" max="2851" width="7.625" customWidth="1"/>
    <col min="2852" max="2852" width="5.375" customWidth="1"/>
    <col min="2853" max="2853" width="7.625" customWidth="1"/>
    <col min="2854" max="2854" width="5.375" bestFit="1" customWidth="1"/>
    <col min="2856" max="2857" width="5.375" bestFit="1" customWidth="1"/>
    <col min="2858" max="2858" width="2.125" bestFit="1" customWidth="1"/>
    <col min="3009" max="3009" width="4.375" customWidth="1"/>
    <col min="3010" max="3010" width="30.5" customWidth="1"/>
    <col min="3013" max="3013" width="10.75" customWidth="1"/>
    <col min="3014" max="3014" width="5.25" customWidth="1"/>
    <col min="3015" max="3015" width="7.625" customWidth="1"/>
    <col min="3016" max="3016" width="5.375" customWidth="1"/>
    <col min="3017" max="3017" width="7.625" customWidth="1"/>
    <col min="3018" max="3018" width="6" bestFit="1" customWidth="1"/>
    <col min="3019" max="3019" width="7.625" customWidth="1"/>
    <col min="3020" max="3020" width="5.375" customWidth="1"/>
    <col min="3021" max="3021" width="7.625" customWidth="1"/>
    <col min="3022" max="3022" width="5.375" bestFit="1" customWidth="1"/>
    <col min="3023" max="3023" width="7.625" customWidth="1"/>
    <col min="3024" max="3024" width="5.375" customWidth="1"/>
    <col min="3025" max="3025" width="7.625" customWidth="1"/>
    <col min="3026" max="3026" width="5.375" bestFit="1" customWidth="1"/>
    <col min="3027" max="3027" width="7.625" customWidth="1"/>
    <col min="3028" max="3028" width="5.375" customWidth="1"/>
    <col min="3029" max="3029" width="7.625" customWidth="1"/>
    <col min="3030" max="3030" width="5.375" bestFit="1" customWidth="1"/>
    <col min="3031" max="3031" width="7.625" customWidth="1"/>
    <col min="3032" max="3032" width="5.375" customWidth="1"/>
    <col min="3033" max="3033" width="7.625" customWidth="1"/>
    <col min="3034" max="3034" width="5.375" bestFit="1" customWidth="1"/>
    <col min="3035" max="3035" width="7.625" customWidth="1"/>
    <col min="3036" max="3036" width="5.375" customWidth="1"/>
    <col min="3037" max="3037" width="7.625" customWidth="1"/>
    <col min="3038" max="3038" width="5.375" bestFit="1" customWidth="1"/>
    <col min="3039" max="3039" width="7.625" customWidth="1"/>
    <col min="3040" max="3040" width="5.375" customWidth="1"/>
    <col min="3041" max="3041" width="7.625" customWidth="1"/>
    <col min="3042" max="3042" width="5.375" bestFit="1" customWidth="1"/>
    <col min="3043" max="3043" width="7.625" customWidth="1"/>
    <col min="3044" max="3044" width="5.375" customWidth="1"/>
    <col min="3045" max="3045" width="7.625" customWidth="1"/>
    <col min="3046" max="3046" width="5.375" bestFit="1" customWidth="1"/>
    <col min="3047" max="3047" width="7.625" customWidth="1"/>
    <col min="3048" max="3048" width="5.375" customWidth="1"/>
    <col min="3049" max="3049" width="7.625" customWidth="1"/>
    <col min="3050" max="3050" width="5.375" bestFit="1" customWidth="1"/>
    <col min="3051" max="3051" width="7.625" customWidth="1"/>
    <col min="3052" max="3052" width="5.375" customWidth="1"/>
    <col min="3053" max="3053" width="7.625" customWidth="1"/>
    <col min="3054" max="3054" width="5.375" bestFit="1" customWidth="1"/>
    <col min="3055" max="3055" width="7.625" customWidth="1"/>
    <col min="3056" max="3056" width="5.375" customWidth="1"/>
    <col min="3057" max="3057" width="7.625" customWidth="1"/>
    <col min="3058" max="3058" width="5.375" bestFit="1" customWidth="1"/>
    <col min="3059" max="3059" width="7.625" customWidth="1"/>
    <col min="3060" max="3060" width="5.375" customWidth="1"/>
    <col min="3061" max="3061" width="7.625" customWidth="1"/>
    <col min="3062" max="3062" width="5.375" bestFit="1" customWidth="1"/>
    <col min="3063" max="3063" width="7.625" customWidth="1"/>
    <col min="3064" max="3064" width="5.375" customWidth="1"/>
    <col min="3065" max="3065" width="7.625" customWidth="1"/>
    <col min="3066" max="3066" width="5.375" bestFit="1" customWidth="1"/>
    <col min="3067" max="3067" width="7.625" customWidth="1"/>
    <col min="3068" max="3068" width="5.375" customWidth="1"/>
    <col min="3069" max="3069" width="7.625" customWidth="1"/>
    <col min="3070" max="3070" width="5.375" bestFit="1" customWidth="1"/>
    <col min="3071" max="3071" width="7.625" customWidth="1"/>
    <col min="3072" max="3072" width="5.375" customWidth="1"/>
    <col min="3073" max="3073" width="7.625" customWidth="1"/>
    <col min="3074" max="3074" width="5.375" bestFit="1" customWidth="1"/>
    <col min="3075" max="3075" width="7.625" customWidth="1"/>
    <col min="3076" max="3076" width="5.375" customWidth="1"/>
    <col min="3077" max="3077" width="7.625" customWidth="1"/>
    <col min="3078" max="3078" width="5.375" bestFit="1" customWidth="1"/>
    <col min="3079" max="3079" width="7.625" customWidth="1"/>
    <col min="3080" max="3080" width="5.375" customWidth="1"/>
    <col min="3081" max="3081" width="7.625" customWidth="1"/>
    <col min="3082" max="3082" width="5.375" bestFit="1" customWidth="1"/>
    <col min="3083" max="3083" width="7.625" customWidth="1"/>
    <col min="3084" max="3084" width="5.375" customWidth="1"/>
    <col min="3085" max="3085" width="7.625" customWidth="1"/>
    <col min="3086" max="3086" width="5.375" bestFit="1" customWidth="1"/>
    <col min="3087" max="3087" width="7.625" customWidth="1"/>
    <col min="3088" max="3088" width="5.375" customWidth="1"/>
    <col min="3089" max="3089" width="7.625" customWidth="1"/>
    <col min="3090" max="3090" width="5.375" bestFit="1" customWidth="1"/>
    <col min="3091" max="3091" width="7.625" customWidth="1"/>
    <col min="3092" max="3092" width="5.375" customWidth="1"/>
    <col min="3093" max="3093" width="7.625" customWidth="1"/>
    <col min="3094" max="3094" width="5.375" bestFit="1" customWidth="1"/>
    <col min="3095" max="3095" width="7.625" customWidth="1"/>
    <col min="3096" max="3096" width="5.375" customWidth="1"/>
    <col min="3097" max="3097" width="7.625" customWidth="1"/>
    <col min="3098" max="3098" width="5.375" bestFit="1" customWidth="1"/>
    <col min="3099" max="3099" width="7.625" customWidth="1"/>
    <col min="3100" max="3100" width="5.375" customWidth="1"/>
    <col min="3101" max="3101" width="7.625" customWidth="1"/>
    <col min="3102" max="3102" width="5.375" bestFit="1" customWidth="1"/>
    <col min="3103" max="3103" width="7.625" customWidth="1"/>
    <col min="3104" max="3104" width="5.375" customWidth="1"/>
    <col min="3105" max="3105" width="7.625" customWidth="1"/>
    <col min="3106" max="3106" width="5.375" bestFit="1" customWidth="1"/>
    <col min="3107" max="3107" width="7.625" customWidth="1"/>
    <col min="3108" max="3108" width="5.375" customWidth="1"/>
    <col min="3109" max="3109" width="7.625" customWidth="1"/>
    <col min="3110" max="3110" width="5.375" bestFit="1" customWidth="1"/>
    <col min="3112" max="3113" width="5.375" bestFit="1" customWidth="1"/>
    <col min="3114" max="3114" width="2.125" bestFit="1" customWidth="1"/>
    <col min="3265" max="3265" width="4.375" customWidth="1"/>
    <col min="3266" max="3266" width="30.5" customWidth="1"/>
    <col min="3269" max="3269" width="10.75" customWidth="1"/>
    <col min="3270" max="3270" width="5.25" customWidth="1"/>
    <col min="3271" max="3271" width="7.625" customWidth="1"/>
    <col min="3272" max="3272" width="5.375" customWidth="1"/>
    <col min="3273" max="3273" width="7.625" customWidth="1"/>
    <col min="3274" max="3274" width="6" bestFit="1" customWidth="1"/>
    <col min="3275" max="3275" width="7.625" customWidth="1"/>
    <col min="3276" max="3276" width="5.375" customWidth="1"/>
    <col min="3277" max="3277" width="7.625" customWidth="1"/>
    <col min="3278" max="3278" width="5.375" bestFit="1" customWidth="1"/>
    <col min="3279" max="3279" width="7.625" customWidth="1"/>
    <col min="3280" max="3280" width="5.375" customWidth="1"/>
    <col min="3281" max="3281" width="7.625" customWidth="1"/>
    <col min="3282" max="3282" width="5.375" bestFit="1" customWidth="1"/>
    <col min="3283" max="3283" width="7.625" customWidth="1"/>
    <col min="3284" max="3284" width="5.375" customWidth="1"/>
    <col min="3285" max="3285" width="7.625" customWidth="1"/>
    <col min="3286" max="3286" width="5.375" bestFit="1" customWidth="1"/>
    <col min="3287" max="3287" width="7.625" customWidth="1"/>
    <col min="3288" max="3288" width="5.375" customWidth="1"/>
    <col min="3289" max="3289" width="7.625" customWidth="1"/>
    <col min="3290" max="3290" width="5.375" bestFit="1" customWidth="1"/>
    <col min="3291" max="3291" width="7.625" customWidth="1"/>
    <col min="3292" max="3292" width="5.375" customWidth="1"/>
    <col min="3293" max="3293" width="7.625" customWidth="1"/>
    <col min="3294" max="3294" width="5.375" bestFit="1" customWidth="1"/>
    <col min="3295" max="3295" width="7.625" customWidth="1"/>
    <col min="3296" max="3296" width="5.375" customWidth="1"/>
    <col min="3297" max="3297" width="7.625" customWidth="1"/>
    <col min="3298" max="3298" width="5.375" bestFit="1" customWidth="1"/>
    <col min="3299" max="3299" width="7.625" customWidth="1"/>
    <col min="3300" max="3300" width="5.375" customWidth="1"/>
    <col min="3301" max="3301" width="7.625" customWidth="1"/>
    <col min="3302" max="3302" width="5.375" bestFit="1" customWidth="1"/>
    <col min="3303" max="3303" width="7.625" customWidth="1"/>
    <col min="3304" max="3304" width="5.375" customWidth="1"/>
    <col min="3305" max="3305" width="7.625" customWidth="1"/>
    <col min="3306" max="3306" width="5.375" bestFit="1" customWidth="1"/>
    <col min="3307" max="3307" width="7.625" customWidth="1"/>
    <col min="3308" max="3308" width="5.375" customWidth="1"/>
    <col min="3309" max="3309" width="7.625" customWidth="1"/>
    <col min="3310" max="3310" width="5.375" bestFit="1" customWidth="1"/>
    <col min="3311" max="3311" width="7.625" customWidth="1"/>
    <col min="3312" max="3312" width="5.375" customWidth="1"/>
    <col min="3313" max="3313" width="7.625" customWidth="1"/>
    <col min="3314" max="3314" width="5.375" bestFit="1" customWidth="1"/>
    <col min="3315" max="3315" width="7.625" customWidth="1"/>
    <col min="3316" max="3316" width="5.375" customWidth="1"/>
    <col min="3317" max="3317" width="7.625" customWidth="1"/>
    <col min="3318" max="3318" width="5.375" bestFit="1" customWidth="1"/>
    <col min="3319" max="3319" width="7.625" customWidth="1"/>
    <col min="3320" max="3320" width="5.375" customWidth="1"/>
    <col min="3321" max="3321" width="7.625" customWidth="1"/>
    <col min="3322" max="3322" width="5.375" bestFit="1" customWidth="1"/>
    <col min="3323" max="3323" width="7.625" customWidth="1"/>
    <col min="3324" max="3324" width="5.375" customWidth="1"/>
    <col min="3325" max="3325" width="7.625" customWidth="1"/>
    <col min="3326" max="3326" width="5.375" bestFit="1" customWidth="1"/>
    <col min="3327" max="3327" width="7.625" customWidth="1"/>
    <col min="3328" max="3328" width="5.375" customWidth="1"/>
    <col min="3329" max="3329" width="7.625" customWidth="1"/>
    <col min="3330" max="3330" width="5.375" bestFit="1" customWidth="1"/>
    <col min="3331" max="3331" width="7.625" customWidth="1"/>
    <col min="3332" max="3332" width="5.375" customWidth="1"/>
    <col min="3333" max="3333" width="7.625" customWidth="1"/>
    <col min="3334" max="3334" width="5.375" bestFit="1" customWidth="1"/>
    <col min="3335" max="3335" width="7.625" customWidth="1"/>
    <col min="3336" max="3336" width="5.375" customWidth="1"/>
    <col min="3337" max="3337" width="7.625" customWidth="1"/>
    <col min="3338" max="3338" width="5.375" bestFit="1" customWidth="1"/>
    <col min="3339" max="3339" width="7.625" customWidth="1"/>
    <col min="3340" max="3340" width="5.375" customWidth="1"/>
    <col min="3341" max="3341" width="7.625" customWidth="1"/>
    <col min="3342" max="3342" width="5.375" bestFit="1" customWidth="1"/>
    <col min="3343" max="3343" width="7.625" customWidth="1"/>
    <col min="3344" max="3344" width="5.375" customWidth="1"/>
    <col min="3345" max="3345" width="7.625" customWidth="1"/>
    <col min="3346" max="3346" width="5.375" bestFit="1" customWidth="1"/>
    <col min="3347" max="3347" width="7.625" customWidth="1"/>
    <col min="3348" max="3348" width="5.375" customWidth="1"/>
    <col min="3349" max="3349" width="7.625" customWidth="1"/>
    <col min="3350" max="3350" width="5.375" bestFit="1" customWidth="1"/>
    <col min="3351" max="3351" width="7.625" customWidth="1"/>
    <col min="3352" max="3352" width="5.375" customWidth="1"/>
    <col min="3353" max="3353" width="7.625" customWidth="1"/>
    <col min="3354" max="3354" width="5.375" bestFit="1" customWidth="1"/>
    <col min="3355" max="3355" width="7.625" customWidth="1"/>
    <col min="3356" max="3356" width="5.375" customWidth="1"/>
    <col min="3357" max="3357" width="7.625" customWidth="1"/>
    <col min="3358" max="3358" width="5.375" bestFit="1" customWidth="1"/>
    <col min="3359" max="3359" width="7.625" customWidth="1"/>
    <col min="3360" max="3360" width="5.375" customWidth="1"/>
    <col min="3361" max="3361" width="7.625" customWidth="1"/>
    <col min="3362" max="3362" width="5.375" bestFit="1" customWidth="1"/>
    <col min="3363" max="3363" width="7.625" customWidth="1"/>
    <col min="3364" max="3364" width="5.375" customWidth="1"/>
    <col min="3365" max="3365" width="7.625" customWidth="1"/>
    <col min="3366" max="3366" width="5.375" bestFit="1" customWidth="1"/>
    <col min="3368" max="3369" width="5.375" bestFit="1" customWidth="1"/>
    <col min="3370" max="3370" width="2.125" bestFit="1" customWidth="1"/>
    <col min="3521" max="3521" width="4.375" customWidth="1"/>
    <col min="3522" max="3522" width="30.5" customWidth="1"/>
    <col min="3525" max="3525" width="10.75" customWidth="1"/>
    <col min="3526" max="3526" width="5.25" customWidth="1"/>
    <col min="3527" max="3527" width="7.625" customWidth="1"/>
    <col min="3528" max="3528" width="5.375" customWidth="1"/>
    <col min="3529" max="3529" width="7.625" customWidth="1"/>
    <col min="3530" max="3530" width="6" bestFit="1" customWidth="1"/>
    <col min="3531" max="3531" width="7.625" customWidth="1"/>
    <col min="3532" max="3532" width="5.375" customWidth="1"/>
    <col min="3533" max="3533" width="7.625" customWidth="1"/>
    <col min="3534" max="3534" width="5.375" bestFit="1" customWidth="1"/>
    <col min="3535" max="3535" width="7.625" customWidth="1"/>
    <col min="3536" max="3536" width="5.375" customWidth="1"/>
    <col min="3537" max="3537" width="7.625" customWidth="1"/>
    <col min="3538" max="3538" width="5.375" bestFit="1" customWidth="1"/>
    <col min="3539" max="3539" width="7.625" customWidth="1"/>
    <col min="3540" max="3540" width="5.375" customWidth="1"/>
    <col min="3541" max="3541" width="7.625" customWidth="1"/>
    <col min="3542" max="3542" width="5.375" bestFit="1" customWidth="1"/>
    <col min="3543" max="3543" width="7.625" customWidth="1"/>
    <col min="3544" max="3544" width="5.375" customWidth="1"/>
    <col min="3545" max="3545" width="7.625" customWidth="1"/>
    <col min="3546" max="3546" width="5.375" bestFit="1" customWidth="1"/>
    <col min="3547" max="3547" width="7.625" customWidth="1"/>
    <col min="3548" max="3548" width="5.375" customWidth="1"/>
    <col min="3549" max="3549" width="7.625" customWidth="1"/>
    <col min="3550" max="3550" width="5.375" bestFit="1" customWidth="1"/>
    <col min="3551" max="3551" width="7.625" customWidth="1"/>
    <col min="3552" max="3552" width="5.375" customWidth="1"/>
    <col min="3553" max="3553" width="7.625" customWidth="1"/>
    <col min="3554" max="3554" width="5.375" bestFit="1" customWidth="1"/>
    <col min="3555" max="3555" width="7.625" customWidth="1"/>
    <col min="3556" max="3556" width="5.375" customWidth="1"/>
    <col min="3557" max="3557" width="7.625" customWidth="1"/>
    <col min="3558" max="3558" width="5.375" bestFit="1" customWidth="1"/>
    <col min="3559" max="3559" width="7.625" customWidth="1"/>
    <col min="3560" max="3560" width="5.375" customWidth="1"/>
    <col min="3561" max="3561" width="7.625" customWidth="1"/>
    <col min="3562" max="3562" width="5.375" bestFit="1" customWidth="1"/>
    <col min="3563" max="3563" width="7.625" customWidth="1"/>
    <col min="3564" max="3564" width="5.375" customWidth="1"/>
    <col min="3565" max="3565" width="7.625" customWidth="1"/>
    <col min="3566" max="3566" width="5.375" bestFit="1" customWidth="1"/>
    <col min="3567" max="3567" width="7.625" customWidth="1"/>
    <col min="3568" max="3568" width="5.375" customWidth="1"/>
    <col min="3569" max="3569" width="7.625" customWidth="1"/>
    <col min="3570" max="3570" width="5.375" bestFit="1" customWidth="1"/>
    <col min="3571" max="3571" width="7.625" customWidth="1"/>
    <col min="3572" max="3572" width="5.375" customWidth="1"/>
    <col min="3573" max="3573" width="7.625" customWidth="1"/>
    <col min="3574" max="3574" width="5.375" bestFit="1" customWidth="1"/>
    <col min="3575" max="3575" width="7.625" customWidth="1"/>
    <col min="3576" max="3576" width="5.375" customWidth="1"/>
    <col min="3577" max="3577" width="7.625" customWidth="1"/>
    <col min="3578" max="3578" width="5.375" bestFit="1" customWidth="1"/>
    <col min="3579" max="3579" width="7.625" customWidth="1"/>
    <col min="3580" max="3580" width="5.375" customWidth="1"/>
    <col min="3581" max="3581" width="7.625" customWidth="1"/>
    <col min="3582" max="3582" width="5.375" bestFit="1" customWidth="1"/>
    <col min="3583" max="3583" width="7.625" customWidth="1"/>
    <col min="3584" max="3584" width="5.375" customWidth="1"/>
    <col min="3585" max="3585" width="7.625" customWidth="1"/>
    <col min="3586" max="3586" width="5.375" bestFit="1" customWidth="1"/>
    <col min="3587" max="3587" width="7.625" customWidth="1"/>
    <col min="3588" max="3588" width="5.375" customWidth="1"/>
    <col min="3589" max="3589" width="7.625" customWidth="1"/>
    <col min="3590" max="3590" width="5.375" bestFit="1" customWidth="1"/>
    <col min="3591" max="3591" width="7.625" customWidth="1"/>
    <col min="3592" max="3592" width="5.375" customWidth="1"/>
    <col min="3593" max="3593" width="7.625" customWidth="1"/>
    <col min="3594" max="3594" width="5.375" bestFit="1" customWidth="1"/>
    <col min="3595" max="3595" width="7.625" customWidth="1"/>
    <col min="3596" max="3596" width="5.375" customWidth="1"/>
    <col min="3597" max="3597" width="7.625" customWidth="1"/>
    <col min="3598" max="3598" width="5.375" bestFit="1" customWidth="1"/>
    <col min="3599" max="3599" width="7.625" customWidth="1"/>
    <col min="3600" max="3600" width="5.375" customWidth="1"/>
    <col min="3601" max="3601" width="7.625" customWidth="1"/>
    <col min="3602" max="3602" width="5.375" bestFit="1" customWidth="1"/>
    <col min="3603" max="3603" width="7.625" customWidth="1"/>
    <col min="3604" max="3604" width="5.375" customWidth="1"/>
    <col min="3605" max="3605" width="7.625" customWidth="1"/>
    <col min="3606" max="3606" width="5.375" bestFit="1" customWidth="1"/>
    <col min="3607" max="3607" width="7.625" customWidth="1"/>
    <col min="3608" max="3608" width="5.375" customWidth="1"/>
    <col min="3609" max="3609" width="7.625" customWidth="1"/>
    <col min="3610" max="3610" width="5.375" bestFit="1" customWidth="1"/>
    <col min="3611" max="3611" width="7.625" customWidth="1"/>
    <col min="3612" max="3612" width="5.375" customWidth="1"/>
    <col min="3613" max="3613" width="7.625" customWidth="1"/>
    <col min="3614" max="3614" width="5.375" bestFit="1" customWidth="1"/>
    <col min="3615" max="3615" width="7.625" customWidth="1"/>
    <col min="3616" max="3616" width="5.375" customWidth="1"/>
    <col min="3617" max="3617" width="7.625" customWidth="1"/>
    <col min="3618" max="3618" width="5.375" bestFit="1" customWidth="1"/>
    <col min="3619" max="3619" width="7.625" customWidth="1"/>
    <col min="3620" max="3620" width="5.375" customWidth="1"/>
    <col min="3621" max="3621" width="7.625" customWidth="1"/>
    <col min="3622" max="3622" width="5.375" bestFit="1" customWidth="1"/>
    <col min="3624" max="3625" width="5.375" bestFit="1" customWidth="1"/>
    <col min="3626" max="3626" width="2.125" bestFit="1" customWidth="1"/>
    <col min="3777" max="3777" width="4.375" customWidth="1"/>
    <col min="3778" max="3778" width="30.5" customWidth="1"/>
    <col min="3781" max="3781" width="10.75" customWidth="1"/>
    <col min="3782" max="3782" width="5.25" customWidth="1"/>
    <col min="3783" max="3783" width="7.625" customWidth="1"/>
    <col min="3784" max="3784" width="5.375" customWidth="1"/>
    <col min="3785" max="3785" width="7.625" customWidth="1"/>
    <col min="3786" max="3786" width="6" bestFit="1" customWidth="1"/>
    <col min="3787" max="3787" width="7.625" customWidth="1"/>
    <col min="3788" max="3788" width="5.375" customWidth="1"/>
    <col min="3789" max="3789" width="7.625" customWidth="1"/>
    <col min="3790" max="3790" width="5.375" bestFit="1" customWidth="1"/>
    <col min="3791" max="3791" width="7.625" customWidth="1"/>
    <col min="3792" max="3792" width="5.375" customWidth="1"/>
    <col min="3793" max="3793" width="7.625" customWidth="1"/>
    <col min="3794" max="3794" width="5.375" bestFit="1" customWidth="1"/>
    <col min="3795" max="3795" width="7.625" customWidth="1"/>
    <col min="3796" max="3796" width="5.375" customWidth="1"/>
    <col min="3797" max="3797" width="7.625" customWidth="1"/>
    <col min="3798" max="3798" width="5.375" bestFit="1" customWidth="1"/>
    <col min="3799" max="3799" width="7.625" customWidth="1"/>
    <col min="3800" max="3800" width="5.375" customWidth="1"/>
    <col min="3801" max="3801" width="7.625" customWidth="1"/>
    <col min="3802" max="3802" width="5.375" bestFit="1" customWidth="1"/>
    <col min="3803" max="3803" width="7.625" customWidth="1"/>
    <col min="3804" max="3804" width="5.375" customWidth="1"/>
    <col min="3805" max="3805" width="7.625" customWidth="1"/>
    <col min="3806" max="3806" width="5.375" bestFit="1" customWidth="1"/>
    <col min="3807" max="3807" width="7.625" customWidth="1"/>
    <col min="3808" max="3808" width="5.375" customWidth="1"/>
    <col min="3809" max="3809" width="7.625" customWidth="1"/>
    <col min="3810" max="3810" width="5.375" bestFit="1" customWidth="1"/>
    <col min="3811" max="3811" width="7.625" customWidth="1"/>
    <col min="3812" max="3812" width="5.375" customWidth="1"/>
    <col min="3813" max="3813" width="7.625" customWidth="1"/>
    <col min="3814" max="3814" width="5.375" bestFit="1" customWidth="1"/>
    <col min="3815" max="3815" width="7.625" customWidth="1"/>
    <col min="3816" max="3816" width="5.375" customWidth="1"/>
    <col min="3817" max="3817" width="7.625" customWidth="1"/>
    <col min="3818" max="3818" width="5.375" bestFit="1" customWidth="1"/>
    <col min="3819" max="3819" width="7.625" customWidth="1"/>
    <col min="3820" max="3820" width="5.375" customWidth="1"/>
    <col min="3821" max="3821" width="7.625" customWidth="1"/>
    <col min="3822" max="3822" width="5.375" bestFit="1" customWidth="1"/>
    <col min="3823" max="3823" width="7.625" customWidth="1"/>
    <col min="3824" max="3824" width="5.375" customWidth="1"/>
    <col min="3825" max="3825" width="7.625" customWidth="1"/>
    <col min="3826" max="3826" width="5.375" bestFit="1" customWidth="1"/>
    <col min="3827" max="3827" width="7.625" customWidth="1"/>
    <col min="3828" max="3828" width="5.375" customWidth="1"/>
    <col min="3829" max="3829" width="7.625" customWidth="1"/>
    <col min="3830" max="3830" width="5.375" bestFit="1" customWidth="1"/>
    <col min="3831" max="3831" width="7.625" customWidth="1"/>
    <col min="3832" max="3832" width="5.375" customWidth="1"/>
    <col min="3833" max="3833" width="7.625" customWidth="1"/>
    <col min="3834" max="3834" width="5.375" bestFit="1" customWidth="1"/>
    <col min="3835" max="3835" width="7.625" customWidth="1"/>
    <col min="3836" max="3836" width="5.375" customWidth="1"/>
    <col min="3837" max="3837" width="7.625" customWidth="1"/>
    <col min="3838" max="3838" width="5.375" bestFit="1" customWidth="1"/>
    <col min="3839" max="3839" width="7.625" customWidth="1"/>
    <col min="3840" max="3840" width="5.375" customWidth="1"/>
    <col min="3841" max="3841" width="7.625" customWidth="1"/>
    <col min="3842" max="3842" width="5.375" bestFit="1" customWidth="1"/>
    <col min="3843" max="3843" width="7.625" customWidth="1"/>
    <col min="3844" max="3844" width="5.375" customWidth="1"/>
    <col min="3845" max="3845" width="7.625" customWidth="1"/>
    <col min="3846" max="3846" width="5.375" bestFit="1" customWidth="1"/>
    <col min="3847" max="3847" width="7.625" customWidth="1"/>
    <col min="3848" max="3848" width="5.375" customWidth="1"/>
    <col min="3849" max="3849" width="7.625" customWidth="1"/>
    <col min="3850" max="3850" width="5.375" bestFit="1" customWidth="1"/>
    <col min="3851" max="3851" width="7.625" customWidth="1"/>
    <col min="3852" max="3852" width="5.375" customWidth="1"/>
    <col min="3853" max="3853" width="7.625" customWidth="1"/>
    <col min="3854" max="3854" width="5.375" bestFit="1" customWidth="1"/>
    <col min="3855" max="3855" width="7.625" customWidth="1"/>
    <col min="3856" max="3856" width="5.375" customWidth="1"/>
    <col min="3857" max="3857" width="7.625" customWidth="1"/>
    <col min="3858" max="3858" width="5.375" bestFit="1" customWidth="1"/>
    <col min="3859" max="3859" width="7.625" customWidth="1"/>
    <col min="3860" max="3860" width="5.375" customWidth="1"/>
    <col min="3861" max="3861" width="7.625" customWidth="1"/>
    <col min="3862" max="3862" width="5.375" bestFit="1" customWidth="1"/>
    <col min="3863" max="3863" width="7.625" customWidth="1"/>
    <col min="3864" max="3864" width="5.375" customWidth="1"/>
    <col min="3865" max="3865" width="7.625" customWidth="1"/>
    <col min="3866" max="3866" width="5.375" bestFit="1" customWidth="1"/>
    <col min="3867" max="3867" width="7.625" customWidth="1"/>
    <col min="3868" max="3868" width="5.375" customWidth="1"/>
    <col min="3869" max="3869" width="7.625" customWidth="1"/>
    <col min="3870" max="3870" width="5.375" bestFit="1" customWidth="1"/>
    <col min="3871" max="3871" width="7.625" customWidth="1"/>
    <col min="3872" max="3872" width="5.375" customWidth="1"/>
    <col min="3873" max="3873" width="7.625" customWidth="1"/>
    <col min="3874" max="3874" width="5.375" bestFit="1" customWidth="1"/>
    <col min="3875" max="3875" width="7.625" customWidth="1"/>
    <col min="3876" max="3876" width="5.375" customWidth="1"/>
    <col min="3877" max="3877" width="7.625" customWidth="1"/>
    <col min="3878" max="3878" width="5.375" bestFit="1" customWidth="1"/>
    <col min="3880" max="3881" width="5.375" bestFit="1" customWidth="1"/>
    <col min="3882" max="3882" width="2.125" bestFit="1" customWidth="1"/>
    <col min="4033" max="4033" width="4.375" customWidth="1"/>
    <col min="4034" max="4034" width="30.5" customWidth="1"/>
    <col min="4037" max="4037" width="10.75" customWidth="1"/>
    <col min="4038" max="4038" width="5.25" customWidth="1"/>
    <col min="4039" max="4039" width="7.625" customWidth="1"/>
    <col min="4040" max="4040" width="5.375" customWidth="1"/>
    <col min="4041" max="4041" width="7.625" customWidth="1"/>
    <col min="4042" max="4042" width="6" bestFit="1" customWidth="1"/>
    <col min="4043" max="4043" width="7.625" customWidth="1"/>
    <col min="4044" max="4044" width="5.375" customWidth="1"/>
    <col min="4045" max="4045" width="7.625" customWidth="1"/>
    <col min="4046" max="4046" width="5.375" bestFit="1" customWidth="1"/>
    <col min="4047" max="4047" width="7.625" customWidth="1"/>
    <col min="4048" max="4048" width="5.375" customWidth="1"/>
    <col min="4049" max="4049" width="7.625" customWidth="1"/>
    <col min="4050" max="4050" width="5.375" bestFit="1" customWidth="1"/>
    <col min="4051" max="4051" width="7.625" customWidth="1"/>
    <col min="4052" max="4052" width="5.375" customWidth="1"/>
    <col min="4053" max="4053" width="7.625" customWidth="1"/>
    <col min="4054" max="4054" width="5.375" bestFit="1" customWidth="1"/>
    <col min="4055" max="4055" width="7.625" customWidth="1"/>
    <col min="4056" max="4056" width="5.375" customWidth="1"/>
    <col min="4057" max="4057" width="7.625" customWidth="1"/>
    <col min="4058" max="4058" width="5.375" bestFit="1" customWidth="1"/>
    <col min="4059" max="4059" width="7.625" customWidth="1"/>
    <col min="4060" max="4060" width="5.375" customWidth="1"/>
    <col min="4061" max="4061" width="7.625" customWidth="1"/>
    <col min="4062" max="4062" width="5.375" bestFit="1" customWidth="1"/>
    <col min="4063" max="4063" width="7.625" customWidth="1"/>
    <col min="4064" max="4064" width="5.375" customWidth="1"/>
    <col min="4065" max="4065" width="7.625" customWidth="1"/>
    <col min="4066" max="4066" width="5.375" bestFit="1" customWidth="1"/>
    <col min="4067" max="4067" width="7.625" customWidth="1"/>
    <col min="4068" max="4068" width="5.375" customWidth="1"/>
    <col min="4069" max="4069" width="7.625" customWidth="1"/>
    <col min="4070" max="4070" width="5.375" bestFit="1" customWidth="1"/>
    <col min="4071" max="4071" width="7.625" customWidth="1"/>
    <col min="4072" max="4072" width="5.375" customWidth="1"/>
    <col min="4073" max="4073" width="7.625" customWidth="1"/>
    <col min="4074" max="4074" width="5.375" bestFit="1" customWidth="1"/>
    <col min="4075" max="4075" width="7.625" customWidth="1"/>
    <col min="4076" max="4076" width="5.375" customWidth="1"/>
    <col min="4077" max="4077" width="7.625" customWidth="1"/>
    <col min="4078" max="4078" width="5.375" bestFit="1" customWidth="1"/>
    <col min="4079" max="4079" width="7.625" customWidth="1"/>
    <col min="4080" max="4080" width="5.375" customWidth="1"/>
    <col min="4081" max="4081" width="7.625" customWidth="1"/>
    <col min="4082" max="4082" width="5.375" bestFit="1" customWidth="1"/>
    <col min="4083" max="4083" width="7.625" customWidth="1"/>
    <col min="4084" max="4084" width="5.375" customWidth="1"/>
    <col min="4085" max="4085" width="7.625" customWidth="1"/>
    <col min="4086" max="4086" width="5.375" bestFit="1" customWidth="1"/>
    <col min="4087" max="4087" width="7.625" customWidth="1"/>
    <col min="4088" max="4088" width="5.375" customWidth="1"/>
    <col min="4089" max="4089" width="7.625" customWidth="1"/>
    <col min="4090" max="4090" width="5.375" bestFit="1" customWidth="1"/>
    <col min="4091" max="4091" width="7.625" customWidth="1"/>
    <col min="4092" max="4092" width="5.375" customWidth="1"/>
    <col min="4093" max="4093" width="7.625" customWidth="1"/>
    <col min="4094" max="4094" width="5.375" bestFit="1" customWidth="1"/>
    <col min="4095" max="4095" width="7.625" customWidth="1"/>
    <col min="4096" max="4096" width="5.375" customWidth="1"/>
    <col min="4097" max="4097" width="7.625" customWidth="1"/>
    <col min="4098" max="4098" width="5.375" bestFit="1" customWidth="1"/>
    <col min="4099" max="4099" width="7.625" customWidth="1"/>
    <col min="4100" max="4100" width="5.375" customWidth="1"/>
    <col min="4101" max="4101" width="7.625" customWidth="1"/>
    <col min="4102" max="4102" width="5.375" bestFit="1" customWidth="1"/>
    <col min="4103" max="4103" width="7.625" customWidth="1"/>
    <col min="4104" max="4104" width="5.375" customWidth="1"/>
    <col min="4105" max="4105" width="7.625" customWidth="1"/>
    <col min="4106" max="4106" width="5.375" bestFit="1" customWidth="1"/>
    <col min="4107" max="4107" width="7.625" customWidth="1"/>
    <col min="4108" max="4108" width="5.375" customWidth="1"/>
    <col min="4109" max="4109" width="7.625" customWidth="1"/>
    <col min="4110" max="4110" width="5.375" bestFit="1" customWidth="1"/>
    <col min="4111" max="4111" width="7.625" customWidth="1"/>
    <col min="4112" max="4112" width="5.375" customWidth="1"/>
    <col min="4113" max="4113" width="7.625" customWidth="1"/>
    <col min="4114" max="4114" width="5.375" bestFit="1" customWidth="1"/>
    <col min="4115" max="4115" width="7.625" customWidth="1"/>
    <col min="4116" max="4116" width="5.375" customWidth="1"/>
    <col min="4117" max="4117" width="7.625" customWidth="1"/>
    <col min="4118" max="4118" width="5.375" bestFit="1" customWidth="1"/>
    <col min="4119" max="4119" width="7.625" customWidth="1"/>
    <col min="4120" max="4120" width="5.375" customWidth="1"/>
    <col min="4121" max="4121" width="7.625" customWidth="1"/>
    <col min="4122" max="4122" width="5.375" bestFit="1" customWidth="1"/>
    <col min="4123" max="4123" width="7.625" customWidth="1"/>
    <col min="4124" max="4124" width="5.375" customWidth="1"/>
    <col min="4125" max="4125" width="7.625" customWidth="1"/>
    <col min="4126" max="4126" width="5.375" bestFit="1" customWidth="1"/>
    <col min="4127" max="4127" width="7.625" customWidth="1"/>
    <col min="4128" max="4128" width="5.375" customWidth="1"/>
    <col min="4129" max="4129" width="7.625" customWidth="1"/>
    <col min="4130" max="4130" width="5.375" bestFit="1" customWidth="1"/>
    <col min="4131" max="4131" width="7.625" customWidth="1"/>
    <col min="4132" max="4132" width="5.375" customWidth="1"/>
    <col min="4133" max="4133" width="7.625" customWidth="1"/>
    <col min="4134" max="4134" width="5.375" bestFit="1" customWidth="1"/>
    <col min="4136" max="4137" width="5.375" bestFit="1" customWidth="1"/>
    <col min="4138" max="4138" width="2.125" bestFit="1" customWidth="1"/>
    <col min="4289" max="4289" width="4.375" customWidth="1"/>
    <col min="4290" max="4290" width="30.5" customWidth="1"/>
    <col min="4293" max="4293" width="10.75" customWidth="1"/>
    <col min="4294" max="4294" width="5.25" customWidth="1"/>
    <col min="4295" max="4295" width="7.625" customWidth="1"/>
    <col min="4296" max="4296" width="5.375" customWidth="1"/>
    <col min="4297" max="4297" width="7.625" customWidth="1"/>
    <col min="4298" max="4298" width="6" bestFit="1" customWidth="1"/>
    <col min="4299" max="4299" width="7.625" customWidth="1"/>
    <col min="4300" max="4300" width="5.375" customWidth="1"/>
    <col min="4301" max="4301" width="7.625" customWidth="1"/>
    <col min="4302" max="4302" width="5.375" bestFit="1" customWidth="1"/>
    <col min="4303" max="4303" width="7.625" customWidth="1"/>
    <col min="4304" max="4304" width="5.375" customWidth="1"/>
    <col min="4305" max="4305" width="7.625" customWidth="1"/>
    <col min="4306" max="4306" width="5.375" bestFit="1" customWidth="1"/>
    <col min="4307" max="4307" width="7.625" customWidth="1"/>
    <col min="4308" max="4308" width="5.375" customWidth="1"/>
    <col min="4309" max="4309" width="7.625" customWidth="1"/>
    <col min="4310" max="4310" width="5.375" bestFit="1" customWidth="1"/>
    <col min="4311" max="4311" width="7.625" customWidth="1"/>
    <col min="4312" max="4312" width="5.375" customWidth="1"/>
    <col min="4313" max="4313" width="7.625" customWidth="1"/>
    <col min="4314" max="4314" width="5.375" bestFit="1" customWidth="1"/>
    <col min="4315" max="4315" width="7.625" customWidth="1"/>
    <col min="4316" max="4316" width="5.375" customWidth="1"/>
    <col min="4317" max="4317" width="7.625" customWidth="1"/>
    <col min="4318" max="4318" width="5.375" bestFit="1" customWidth="1"/>
    <col min="4319" max="4319" width="7.625" customWidth="1"/>
    <col min="4320" max="4320" width="5.375" customWidth="1"/>
    <col min="4321" max="4321" width="7.625" customWidth="1"/>
    <col min="4322" max="4322" width="5.375" bestFit="1" customWidth="1"/>
    <col min="4323" max="4323" width="7.625" customWidth="1"/>
    <col min="4324" max="4324" width="5.375" customWidth="1"/>
    <col min="4325" max="4325" width="7.625" customWidth="1"/>
    <col min="4326" max="4326" width="5.375" bestFit="1" customWidth="1"/>
    <col min="4327" max="4327" width="7.625" customWidth="1"/>
    <col min="4328" max="4328" width="5.375" customWidth="1"/>
    <col min="4329" max="4329" width="7.625" customWidth="1"/>
    <col min="4330" max="4330" width="5.375" bestFit="1" customWidth="1"/>
    <col min="4331" max="4331" width="7.625" customWidth="1"/>
    <col min="4332" max="4332" width="5.375" customWidth="1"/>
    <col min="4333" max="4333" width="7.625" customWidth="1"/>
    <col min="4334" max="4334" width="5.375" bestFit="1" customWidth="1"/>
    <col min="4335" max="4335" width="7.625" customWidth="1"/>
    <col min="4336" max="4336" width="5.375" customWidth="1"/>
    <col min="4337" max="4337" width="7.625" customWidth="1"/>
    <col min="4338" max="4338" width="5.375" bestFit="1" customWidth="1"/>
    <col min="4339" max="4339" width="7.625" customWidth="1"/>
    <col min="4340" max="4340" width="5.375" customWidth="1"/>
    <col min="4341" max="4341" width="7.625" customWidth="1"/>
    <col min="4342" max="4342" width="5.375" bestFit="1" customWidth="1"/>
    <col min="4343" max="4343" width="7.625" customWidth="1"/>
    <col min="4344" max="4344" width="5.375" customWidth="1"/>
    <col min="4345" max="4345" width="7.625" customWidth="1"/>
    <col min="4346" max="4346" width="5.375" bestFit="1" customWidth="1"/>
    <col min="4347" max="4347" width="7.625" customWidth="1"/>
    <col min="4348" max="4348" width="5.375" customWidth="1"/>
    <col min="4349" max="4349" width="7.625" customWidth="1"/>
    <col min="4350" max="4350" width="5.375" bestFit="1" customWidth="1"/>
    <col min="4351" max="4351" width="7.625" customWidth="1"/>
    <col min="4352" max="4352" width="5.375" customWidth="1"/>
    <col min="4353" max="4353" width="7.625" customWidth="1"/>
    <col min="4354" max="4354" width="5.375" bestFit="1" customWidth="1"/>
    <col min="4355" max="4355" width="7.625" customWidth="1"/>
    <col min="4356" max="4356" width="5.375" customWidth="1"/>
    <col min="4357" max="4357" width="7.625" customWidth="1"/>
    <col min="4358" max="4358" width="5.375" bestFit="1" customWidth="1"/>
    <col min="4359" max="4359" width="7.625" customWidth="1"/>
    <col min="4360" max="4360" width="5.375" customWidth="1"/>
    <col min="4361" max="4361" width="7.625" customWidth="1"/>
    <col min="4362" max="4362" width="5.375" bestFit="1" customWidth="1"/>
    <col min="4363" max="4363" width="7.625" customWidth="1"/>
    <col min="4364" max="4364" width="5.375" customWidth="1"/>
    <col min="4365" max="4365" width="7.625" customWidth="1"/>
    <col min="4366" max="4366" width="5.375" bestFit="1" customWidth="1"/>
    <col min="4367" max="4367" width="7.625" customWidth="1"/>
    <col min="4368" max="4368" width="5.375" customWidth="1"/>
    <col min="4369" max="4369" width="7.625" customWidth="1"/>
    <col min="4370" max="4370" width="5.375" bestFit="1" customWidth="1"/>
    <col min="4371" max="4371" width="7.625" customWidth="1"/>
    <col min="4372" max="4372" width="5.375" customWidth="1"/>
    <col min="4373" max="4373" width="7.625" customWidth="1"/>
    <col min="4374" max="4374" width="5.375" bestFit="1" customWidth="1"/>
    <col min="4375" max="4375" width="7.625" customWidth="1"/>
    <col min="4376" max="4376" width="5.375" customWidth="1"/>
    <col min="4377" max="4377" width="7.625" customWidth="1"/>
    <col min="4378" max="4378" width="5.375" bestFit="1" customWidth="1"/>
    <col min="4379" max="4379" width="7.625" customWidth="1"/>
    <col min="4380" max="4380" width="5.375" customWidth="1"/>
    <col min="4381" max="4381" width="7.625" customWidth="1"/>
    <col min="4382" max="4382" width="5.375" bestFit="1" customWidth="1"/>
    <col min="4383" max="4383" width="7.625" customWidth="1"/>
    <col min="4384" max="4384" width="5.375" customWidth="1"/>
    <col min="4385" max="4385" width="7.625" customWidth="1"/>
    <col min="4386" max="4386" width="5.375" bestFit="1" customWidth="1"/>
    <col min="4387" max="4387" width="7.625" customWidth="1"/>
    <col min="4388" max="4388" width="5.375" customWidth="1"/>
    <col min="4389" max="4389" width="7.625" customWidth="1"/>
    <col min="4390" max="4390" width="5.375" bestFit="1" customWidth="1"/>
    <col min="4392" max="4393" width="5.375" bestFit="1" customWidth="1"/>
    <col min="4394" max="4394" width="2.125" bestFit="1" customWidth="1"/>
    <col min="4545" max="4545" width="4.375" customWidth="1"/>
    <col min="4546" max="4546" width="30.5" customWidth="1"/>
    <col min="4549" max="4549" width="10.75" customWidth="1"/>
    <col min="4550" max="4550" width="5.25" customWidth="1"/>
    <col min="4551" max="4551" width="7.625" customWidth="1"/>
    <col min="4552" max="4552" width="5.375" customWidth="1"/>
    <col min="4553" max="4553" width="7.625" customWidth="1"/>
    <col min="4554" max="4554" width="6" bestFit="1" customWidth="1"/>
    <col min="4555" max="4555" width="7.625" customWidth="1"/>
    <col min="4556" max="4556" width="5.375" customWidth="1"/>
    <col min="4557" max="4557" width="7.625" customWidth="1"/>
    <col min="4558" max="4558" width="5.375" bestFit="1" customWidth="1"/>
    <col min="4559" max="4559" width="7.625" customWidth="1"/>
    <col min="4560" max="4560" width="5.375" customWidth="1"/>
    <col min="4561" max="4561" width="7.625" customWidth="1"/>
    <col min="4562" max="4562" width="5.375" bestFit="1" customWidth="1"/>
    <col min="4563" max="4563" width="7.625" customWidth="1"/>
    <col min="4564" max="4564" width="5.375" customWidth="1"/>
    <col min="4565" max="4565" width="7.625" customWidth="1"/>
    <col min="4566" max="4566" width="5.375" bestFit="1" customWidth="1"/>
    <col min="4567" max="4567" width="7.625" customWidth="1"/>
    <col min="4568" max="4568" width="5.375" customWidth="1"/>
    <col min="4569" max="4569" width="7.625" customWidth="1"/>
    <col min="4570" max="4570" width="5.375" bestFit="1" customWidth="1"/>
    <col min="4571" max="4571" width="7.625" customWidth="1"/>
    <col min="4572" max="4572" width="5.375" customWidth="1"/>
    <col min="4573" max="4573" width="7.625" customWidth="1"/>
    <col min="4574" max="4574" width="5.375" bestFit="1" customWidth="1"/>
    <col min="4575" max="4575" width="7.625" customWidth="1"/>
    <col min="4576" max="4576" width="5.375" customWidth="1"/>
    <col min="4577" max="4577" width="7.625" customWidth="1"/>
    <col min="4578" max="4578" width="5.375" bestFit="1" customWidth="1"/>
    <col min="4579" max="4579" width="7.625" customWidth="1"/>
    <col min="4580" max="4580" width="5.375" customWidth="1"/>
    <col min="4581" max="4581" width="7.625" customWidth="1"/>
    <col min="4582" max="4582" width="5.375" bestFit="1" customWidth="1"/>
    <col min="4583" max="4583" width="7.625" customWidth="1"/>
    <col min="4584" max="4584" width="5.375" customWidth="1"/>
    <col min="4585" max="4585" width="7.625" customWidth="1"/>
    <col min="4586" max="4586" width="5.375" bestFit="1" customWidth="1"/>
    <col min="4587" max="4587" width="7.625" customWidth="1"/>
    <col min="4588" max="4588" width="5.375" customWidth="1"/>
    <col min="4589" max="4589" width="7.625" customWidth="1"/>
    <col min="4590" max="4590" width="5.375" bestFit="1" customWidth="1"/>
    <col min="4591" max="4591" width="7.625" customWidth="1"/>
    <col min="4592" max="4592" width="5.375" customWidth="1"/>
    <col min="4593" max="4593" width="7.625" customWidth="1"/>
    <col min="4594" max="4594" width="5.375" bestFit="1" customWidth="1"/>
    <col min="4595" max="4595" width="7.625" customWidth="1"/>
    <col min="4596" max="4596" width="5.375" customWidth="1"/>
    <col min="4597" max="4597" width="7.625" customWidth="1"/>
    <col min="4598" max="4598" width="5.375" bestFit="1" customWidth="1"/>
    <col min="4599" max="4599" width="7.625" customWidth="1"/>
    <col min="4600" max="4600" width="5.375" customWidth="1"/>
    <col min="4601" max="4601" width="7.625" customWidth="1"/>
    <col min="4602" max="4602" width="5.375" bestFit="1" customWidth="1"/>
    <col min="4603" max="4603" width="7.625" customWidth="1"/>
    <col min="4604" max="4604" width="5.375" customWidth="1"/>
    <col min="4605" max="4605" width="7.625" customWidth="1"/>
    <col min="4606" max="4606" width="5.375" bestFit="1" customWidth="1"/>
    <col min="4607" max="4607" width="7.625" customWidth="1"/>
    <col min="4608" max="4608" width="5.375" customWidth="1"/>
    <col min="4609" max="4609" width="7.625" customWidth="1"/>
    <col min="4610" max="4610" width="5.375" bestFit="1" customWidth="1"/>
    <col min="4611" max="4611" width="7.625" customWidth="1"/>
    <col min="4612" max="4612" width="5.375" customWidth="1"/>
    <col min="4613" max="4613" width="7.625" customWidth="1"/>
    <col min="4614" max="4614" width="5.375" bestFit="1" customWidth="1"/>
    <col min="4615" max="4615" width="7.625" customWidth="1"/>
    <col min="4616" max="4616" width="5.375" customWidth="1"/>
    <col min="4617" max="4617" width="7.625" customWidth="1"/>
    <col min="4618" max="4618" width="5.375" bestFit="1" customWidth="1"/>
    <col min="4619" max="4619" width="7.625" customWidth="1"/>
    <col min="4620" max="4620" width="5.375" customWidth="1"/>
    <col min="4621" max="4621" width="7.625" customWidth="1"/>
    <col min="4622" max="4622" width="5.375" bestFit="1" customWidth="1"/>
    <col min="4623" max="4623" width="7.625" customWidth="1"/>
    <col min="4624" max="4624" width="5.375" customWidth="1"/>
    <col min="4625" max="4625" width="7.625" customWidth="1"/>
    <col min="4626" max="4626" width="5.375" bestFit="1" customWidth="1"/>
    <col min="4627" max="4627" width="7.625" customWidth="1"/>
    <col min="4628" max="4628" width="5.375" customWidth="1"/>
    <col min="4629" max="4629" width="7.625" customWidth="1"/>
    <col min="4630" max="4630" width="5.375" bestFit="1" customWidth="1"/>
    <col min="4631" max="4631" width="7.625" customWidth="1"/>
    <col min="4632" max="4632" width="5.375" customWidth="1"/>
    <col min="4633" max="4633" width="7.625" customWidth="1"/>
    <col min="4634" max="4634" width="5.375" bestFit="1" customWidth="1"/>
    <col min="4635" max="4635" width="7.625" customWidth="1"/>
    <col min="4636" max="4636" width="5.375" customWidth="1"/>
    <col min="4637" max="4637" width="7.625" customWidth="1"/>
    <col min="4638" max="4638" width="5.375" bestFit="1" customWidth="1"/>
    <col min="4639" max="4639" width="7.625" customWidth="1"/>
    <col min="4640" max="4640" width="5.375" customWidth="1"/>
    <col min="4641" max="4641" width="7.625" customWidth="1"/>
    <col min="4642" max="4642" width="5.375" bestFit="1" customWidth="1"/>
    <col min="4643" max="4643" width="7.625" customWidth="1"/>
    <col min="4644" max="4644" width="5.375" customWidth="1"/>
    <col min="4645" max="4645" width="7.625" customWidth="1"/>
    <col min="4646" max="4646" width="5.375" bestFit="1" customWidth="1"/>
    <col min="4648" max="4649" width="5.375" bestFit="1" customWidth="1"/>
    <col min="4650" max="4650" width="2.125" bestFit="1" customWidth="1"/>
    <col min="4801" max="4801" width="4.375" customWidth="1"/>
    <col min="4802" max="4802" width="30.5" customWidth="1"/>
    <col min="4805" max="4805" width="10.75" customWidth="1"/>
    <col min="4806" max="4806" width="5.25" customWidth="1"/>
    <col min="4807" max="4807" width="7.625" customWidth="1"/>
    <col min="4808" max="4808" width="5.375" customWidth="1"/>
    <col min="4809" max="4809" width="7.625" customWidth="1"/>
    <col min="4810" max="4810" width="6" bestFit="1" customWidth="1"/>
    <col min="4811" max="4811" width="7.625" customWidth="1"/>
    <col min="4812" max="4812" width="5.375" customWidth="1"/>
    <col min="4813" max="4813" width="7.625" customWidth="1"/>
    <col min="4814" max="4814" width="5.375" bestFit="1" customWidth="1"/>
    <col min="4815" max="4815" width="7.625" customWidth="1"/>
    <col min="4816" max="4816" width="5.375" customWidth="1"/>
    <col min="4817" max="4817" width="7.625" customWidth="1"/>
    <col min="4818" max="4818" width="5.375" bestFit="1" customWidth="1"/>
    <col min="4819" max="4819" width="7.625" customWidth="1"/>
    <col min="4820" max="4820" width="5.375" customWidth="1"/>
    <col min="4821" max="4821" width="7.625" customWidth="1"/>
    <col min="4822" max="4822" width="5.375" bestFit="1" customWidth="1"/>
    <col min="4823" max="4823" width="7.625" customWidth="1"/>
    <col min="4824" max="4824" width="5.375" customWidth="1"/>
    <col min="4825" max="4825" width="7.625" customWidth="1"/>
    <col min="4826" max="4826" width="5.375" bestFit="1" customWidth="1"/>
    <col min="4827" max="4827" width="7.625" customWidth="1"/>
    <col min="4828" max="4828" width="5.375" customWidth="1"/>
    <col min="4829" max="4829" width="7.625" customWidth="1"/>
    <col min="4830" max="4830" width="5.375" bestFit="1" customWidth="1"/>
    <col min="4831" max="4831" width="7.625" customWidth="1"/>
    <col min="4832" max="4832" width="5.375" customWidth="1"/>
    <col min="4833" max="4833" width="7.625" customWidth="1"/>
    <col min="4834" max="4834" width="5.375" bestFit="1" customWidth="1"/>
    <col min="4835" max="4835" width="7.625" customWidth="1"/>
    <col min="4836" max="4836" width="5.375" customWidth="1"/>
    <col min="4837" max="4837" width="7.625" customWidth="1"/>
    <col min="4838" max="4838" width="5.375" bestFit="1" customWidth="1"/>
    <col min="4839" max="4839" width="7.625" customWidth="1"/>
    <col min="4840" max="4840" width="5.375" customWidth="1"/>
    <col min="4841" max="4841" width="7.625" customWidth="1"/>
    <col min="4842" max="4842" width="5.375" bestFit="1" customWidth="1"/>
    <col min="4843" max="4843" width="7.625" customWidth="1"/>
    <col min="4844" max="4844" width="5.375" customWidth="1"/>
    <col min="4845" max="4845" width="7.625" customWidth="1"/>
    <col min="4846" max="4846" width="5.375" bestFit="1" customWidth="1"/>
    <col min="4847" max="4847" width="7.625" customWidth="1"/>
    <col min="4848" max="4848" width="5.375" customWidth="1"/>
    <col min="4849" max="4849" width="7.625" customWidth="1"/>
    <col min="4850" max="4850" width="5.375" bestFit="1" customWidth="1"/>
    <col min="4851" max="4851" width="7.625" customWidth="1"/>
    <col min="4852" max="4852" width="5.375" customWidth="1"/>
    <col min="4853" max="4853" width="7.625" customWidth="1"/>
    <col min="4854" max="4854" width="5.375" bestFit="1" customWidth="1"/>
    <col min="4855" max="4855" width="7.625" customWidth="1"/>
    <col min="4856" max="4856" width="5.375" customWidth="1"/>
    <col min="4857" max="4857" width="7.625" customWidth="1"/>
    <col min="4858" max="4858" width="5.375" bestFit="1" customWidth="1"/>
    <col min="4859" max="4859" width="7.625" customWidth="1"/>
    <col min="4860" max="4860" width="5.375" customWidth="1"/>
    <col min="4861" max="4861" width="7.625" customWidth="1"/>
    <col min="4862" max="4862" width="5.375" bestFit="1" customWidth="1"/>
    <col min="4863" max="4863" width="7.625" customWidth="1"/>
    <col min="4864" max="4864" width="5.375" customWidth="1"/>
    <col min="4865" max="4865" width="7.625" customWidth="1"/>
    <col min="4866" max="4866" width="5.375" bestFit="1" customWidth="1"/>
    <col min="4867" max="4867" width="7.625" customWidth="1"/>
    <col min="4868" max="4868" width="5.375" customWidth="1"/>
    <col min="4869" max="4869" width="7.625" customWidth="1"/>
    <col min="4870" max="4870" width="5.375" bestFit="1" customWidth="1"/>
    <col min="4871" max="4871" width="7.625" customWidth="1"/>
    <col min="4872" max="4872" width="5.375" customWidth="1"/>
    <col min="4873" max="4873" width="7.625" customWidth="1"/>
    <col min="4874" max="4874" width="5.375" bestFit="1" customWidth="1"/>
    <col min="4875" max="4875" width="7.625" customWidth="1"/>
    <col min="4876" max="4876" width="5.375" customWidth="1"/>
    <col min="4877" max="4877" width="7.625" customWidth="1"/>
    <col min="4878" max="4878" width="5.375" bestFit="1" customWidth="1"/>
    <col min="4879" max="4879" width="7.625" customWidth="1"/>
    <col min="4880" max="4880" width="5.375" customWidth="1"/>
    <col min="4881" max="4881" width="7.625" customWidth="1"/>
    <col min="4882" max="4882" width="5.375" bestFit="1" customWidth="1"/>
    <col min="4883" max="4883" width="7.625" customWidth="1"/>
    <col min="4884" max="4884" width="5.375" customWidth="1"/>
    <col min="4885" max="4885" width="7.625" customWidth="1"/>
    <col min="4886" max="4886" width="5.375" bestFit="1" customWidth="1"/>
    <col min="4887" max="4887" width="7.625" customWidth="1"/>
    <col min="4888" max="4888" width="5.375" customWidth="1"/>
    <col min="4889" max="4889" width="7.625" customWidth="1"/>
    <col min="4890" max="4890" width="5.375" bestFit="1" customWidth="1"/>
    <col min="4891" max="4891" width="7.625" customWidth="1"/>
    <col min="4892" max="4892" width="5.375" customWidth="1"/>
    <col min="4893" max="4893" width="7.625" customWidth="1"/>
    <col min="4894" max="4894" width="5.375" bestFit="1" customWidth="1"/>
    <col min="4895" max="4895" width="7.625" customWidth="1"/>
    <col min="4896" max="4896" width="5.375" customWidth="1"/>
    <col min="4897" max="4897" width="7.625" customWidth="1"/>
    <col min="4898" max="4898" width="5.375" bestFit="1" customWidth="1"/>
    <col min="4899" max="4899" width="7.625" customWidth="1"/>
    <col min="4900" max="4900" width="5.375" customWidth="1"/>
    <col min="4901" max="4901" width="7.625" customWidth="1"/>
    <col min="4902" max="4902" width="5.375" bestFit="1" customWidth="1"/>
    <col min="4904" max="4905" width="5.375" bestFit="1" customWidth="1"/>
    <col min="4906" max="4906" width="2.125" bestFit="1" customWidth="1"/>
    <col min="5057" max="5057" width="4.375" customWidth="1"/>
    <col min="5058" max="5058" width="30.5" customWidth="1"/>
    <col min="5061" max="5061" width="10.75" customWidth="1"/>
    <col min="5062" max="5062" width="5.25" customWidth="1"/>
    <col min="5063" max="5063" width="7.625" customWidth="1"/>
    <col min="5064" max="5064" width="5.375" customWidth="1"/>
    <col min="5065" max="5065" width="7.625" customWidth="1"/>
    <col min="5066" max="5066" width="6" bestFit="1" customWidth="1"/>
    <col min="5067" max="5067" width="7.625" customWidth="1"/>
    <col min="5068" max="5068" width="5.375" customWidth="1"/>
    <col min="5069" max="5069" width="7.625" customWidth="1"/>
    <col min="5070" max="5070" width="5.375" bestFit="1" customWidth="1"/>
    <col min="5071" max="5071" width="7.625" customWidth="1"/>
    <col min="5072" max="5072" width="5.375" customWidth="1"/>
    <col min="5073" max="5073" width="7.625" customWidth="1"/>
    <col min="5074" max="5074" width="5.375" bestFit="1" customWidth="1"/>
    <col min="5075" max="5075" width="7.625" customWidth="1"/>
    <col min="5076" max="5076" width="5.375" customWidth="1"/>
    <col min="5077" max="5077" width="7.625" customWidth="1"/>
    <col min="5078" max="5078" width="5.375" bestFit="1" customWidth="1"/>
    <col min="5079" max="5079" width="7.625" customWidth="1"/>
    <col min="5080" max="5080" width="5.375" customWidth="1"/>
    <col min="5081" max="5081" width="7.625" customWidth="1"/>
    <col min="5082" max="5082" width="5.375" bestFit="1" customWidth="1"/>
    <col min="5083" max="5083" width="7.625" customWidth="1"/>
    <col min="5084" max="5084" width="5.375" customWidth="1"/>
    <col min="5085" max="5085" width="7.625" customWidth="1"/>
    <col min="5086" max="5086" width="5.375" bestFit="1" customWidth="1"/>
    <col min="5087" max="5087" width="7.625" customWidth="1"/>
    <col min="5088" max="5088" width="5.375" customWidth="1"/>
    <col min="5089" max="5089" width="7.625" customWidth="1"/>
    <col min="5090" max="5090" width="5.375" bestFit="1" customWidth="1"/>
    <col min="5091" max="5091" width="7.625" customWidth="1"/>
    <col min="5092" max="5092" width="5.375" customWidth="1"/>
    <col min="5093" max="5093" width="7.625" customWidth="1"/>
    <col min="5094" max="5094" width="5.375" bestFit="1" customWidth="1"/>
    <col min="5095" max="5095" width="7.625" customWidth="1"/>
    <col min="5096" max="5096" width="5.375" customWidth="1"/>
    <col min="5097" max="5097" width="7.625" customWidth="1"/>
    <col min="5098" max="5098" width="5.375" bestFit="1" customWidth="1"/>
    <col min="5099" max="5099" width="7.625" customWidth="1"/>
    <col min="5100" max="5100" width="5.375" customWidth="1"/>
    <col min="5101" max="5101" width="7.625" customWidth="1"/>
    <col min="5102" max="5102" width="5.375" bestFit="1" customWidth="1"/>
    <col min="5103" max="5103" width="7.625" customWidth="1"/>
    <col min="5104" max="5104" width="5.375" customWidth="1"/>
    <col min="5105" max="5105" width="7.625" customWidth="1"/>
    <col min="5106" max="5106" width="5.375" bestFit="1" customWidth="1"/>
    <col min="5107" max="5107" width="7.625" customWidth="1"/>
    <col min="5108" max="5108" width="5.375" customWidth="1"/>
    <col min="5109" max="5109" width="7.625" customWidth="1"/>
    <col min="5110" max="5110" width="5.375" bestFit="1" customWidth="1"/>
    <col min="5111" max="5111" width="7.625" customWidth="1"/>
    <col min="5112" max="5112" width="5.375" customWidth="1"/>
    <col min="5113" max="5113" width="7.625" customWidth="1"/>
    <col min="5114" max="5114" width="5.375" bestFit="1" customWidth="1"/>
    <col min="5115" max="5115" width="7.625" customWidth="1"/>
    <col min="5116" max="5116" width="5.375" customWidth="1"/>
    <col min="5117" max="5117" width="7.625" customWidth="1"/>
    <col min="5118" max="5118" width="5.375" bestFit="1" customWidth="1"/>
    <col min="5119" max="5119" width="7.625" customWidth="1"/>
    <col min="5120" max="5120" width="5.375" customWidth="1"/>
    <col min="5121" max="5121" width="7.625" customWidth="1"/>
    <col min="5122" max="5122" width="5.375" bestFit="1" customWidth="1"/>
    <col min="5123" max="5123" width="7.625" customWidth="1"/>
    <col min="5124" max="5124" width="5.375" customWidth="1"/>
    <col min="5125" max="5125" width="7.625" customWidth="1"/>
    <col min="5126" max="5126" width="5.375" bestFit="1" customWidth="1"/>
    <col min="5127" max="5127" width="7.625" customWidth="1"/>
    <col min="5128" max="5128" width="5.375" customWidth="1"/>
    <col min="5129" max="5129" width="7.625" customWidth="1"/>
    <col min="5130" max="5130" width="5.375" bestFit="1" customWidth="1"/>
    <col min="5131" max="5131" width="7.625" customWidth="1"/>
    <col min="5132" max="5132" width="5.375" customWidth="1"/>
    <col min="5133" max="5133" width="7.625" customWidth="1"/>
    <col min="5134" max="5134" width="5.375" bestFit="1" customWidth="1"/>
    <col min="5135" max="5135" width="7.625" customWidth="1"/>
    <col min="5136" max="5136" width="5.375" customWidth="1"/>
    <col min="5137" max="5137" width="7.625" customWidth="1"/>
    <col min="5138" max="5138" width="5.375" bestFit="1" customWidth="1"/>
    <col min="5139" max="5139" width="7.625" customWidth="1"/>
    <col min="5140" max="5140" width="5.375" customWidth="1"/>
    <col min="5141" max="5141" width="7.625" customWidth="1"/>
    <col min="5142" max="5142" width="5.375" bestFit="1" customWidth="1"/>
    <col min="5143" max="5143" width="7.625" customWidth="1"/>
    <col min="5144" max="5144" width="5.375" customWidth="1"/>
    <col min="5145" max="5145" width="7.625" customWidth="1"/>
    <col min="5146" max="5146" width="5.375" bestFit="1" customWidth="1"/>
    <col min="5147" max="5147" width="7.625" customWidth="1"/>
    <col min="5148" max="5148" width="5.375" customWidth="1"/>
    <col min="5149" max="5149" width="7.625" customWidth="1"/>
    <col min="5150" max="5150" width="5.375" bestFit="1" customWidth="1"/>
    <col min="5151" max="5151" width="7.625" customWidth="1"/>
    <col min="5152" max="5152" width="5.375" customWidth="1"/>
    <col min="5153" max="5153" width="7.625" customWidth="1"/>
    <col min="5154" max="5154" width="5.375" bestFit="1" customWidth="1"/>
    <col min="5155" max="5155" width="7.625" customWidth="1"/>
    <col min="5156" max="5156" width="5.375" customWidth="1"/>
    <col min="5157" max="5157" width="7.625" customWidth="1"/>
    <col min="5158" max="5158" width="5.375" bestFit="1" customWidth="1"/>
    <col min="5160" max="5161" width="5.375" bestFit="1" customWidth="1"/>
    <col min="5162" max="5162" width="2.125" bestFit="1" customWidth="1"/>
    <col min="5313" max="5313" width="4.375" customWidth="1"/>
    <col min="5314" max="5314" width="30.5" customWidth="1"/>
    <col min="5317" max="5317" width="10.75" customWidth="1"/>
    <col min="5318" max="5318" width="5.25" customWidth="1"/>
    <col min="5319" max="5319" width="7.625" customWidth="1"/>
    <col min="5320" max="5320" width="5.375" customWidth="1"/>
    <col min="5321" max="5321" width="7.625" customWidth="1"/>
    <col min="5322" max="5322" width="6" bestFit="1" customWidth="1"/>
    <col min="5323" max="5323" width="7.625" customWidth="1"/>
    <col min="5324" max="5324" width="5.375" customWidth="1"/>
    <col min="5325" max="5325" width="7.625" customWidth="1"/>
    <col min="5326" max="5326" width="5.375" bestFit="1" customWidth="1"/>
    <col min="5327" max="5327" width="7.625" customWidth="1"/>
    <col min="5328" max="5328" width="5.375" customWidth="1"/>
    <col min="5329" max="5329" width="7.625" customWidth="1"/>
    <col min="5330" max="5330" width="5.375" bestFit="1" customWidth="1"/>
    <col min="5331" max="5331" width="7.625" customWidth="1"/>
    <col min="5332" max="5332" width="5.375" customWidth="1"/>
    <col min="5333" max="5333" width="7.625" customWidth="1"/>
    <col min="5334" max="5334" width="5.375" bestFit="1" customWidth="1"/>
    <col min="5335" max="5335" width="7.625" customWidth="1"/>
    <col min="5336" max="5336" width="5.375" customWidth="1"/>
    <col min="5337" max="5337" width="7.625" customWidth="1"/>
    <col min="5338" max="5338" width="5.375" bestFit="1" customWidth="1"/>
    <col min="5339" max="5339" width="7.625" customWidth="1"/>
    <col min="5340" max="5340" width="5.375" customWidth="1"/>
    <col min="5341" max="5341" width="7.625" customWidth="1"/>
    <col min="5342" max="5342" width="5.375" bestFit="1" customWidth="1"/>
    <col min="5343" max="5343" width="7.625" customWidth="1"/>
    <col min="5344" max="5344" width="5.375" customWidth="1"/>
    <col min="5345" max="5345" width="7.625" customWidth="1"/>
    <col min="5346" max="5346" width="5.375" bestFit="1" customWidth="1"/>
    <col min="5347" max="5347" width="7.625" customWidth="1"/>
    <col min="5348" max="5348" width="5.375" customWidth="1"/>
    <col min="5349" max="5349" width="7.625" customWidth="1"/>
    <col min="5350" max="5350" width="5.375" bestFit="1" customWidth="1"/>
    <col min="5351" max="5351" width="7.625" customWidth="1"/>
    <col min="5352" max="5352" width="5.375" customWidth="1"/>
    <col min="5353" max="5353" width="7.625" customWidth="1"/>
    <col min="5354" max="5354" width="5.375" bestFit="1" customWidth="1"/>
    <col min="5355" max="5355" width="7.625" customWidth="1"/>
    <col min="5356" max="5356" width="5.375" customWidth="1"/>
    <col min="5357" max="5357" width="7.625" customWidth="1"/>
    <col min="5358" max="5358" width="5.375" bestFit="1" customWidth="1"/>
    <col min="5359" max="5359" width="7.625" customWidth="1"/>
    <col min="5360" max="5360" width="5.375" customWidth="1"/>
    <col min="5361" max="5361" width="7.625" customWidth="1"/>
    <col min="5362" max="5362" width="5.375" bestFit="1" customWidth="1"/>
    <col min="5363" max="5363" width="7.625" customWidth="1"/>
    <col min="5364" max="5364" width="5.375" customWidth="1"/>
    <col min="5365" max="5365" width="7.625" customWidth="1"/>
    <col min="5366" max="5366" width="5.375" bestFit="1" customWidth="1"/>
    <col min="5367" max="5367" width="7.625" customWidth="1"/>
    <col min="5368" max="5368" width="5.375" customWidth="1"/>
    <col min="5369" max="5369" width="7.625" customWidth="1"/>
    <col min="5370" max="5370" width="5.375" bestFit="1" customWidth="1"/>
    <col min="5371" max="5371" width="7.625" customWidth="1"/>
    <col min="5372" max="5372" width="5.375" customWidth="1"/>
    <col min="5373" max="5373" width="7.625" customWidth="1"/>
    <col min="5374" max="5374" width="5.375" bestFit="1" customWidth="1"/>
    <col min="5375" max="5375" width="7.625" customWidth="1"/>
    <col min="5376" max="5376" width="5.375" customWidth="1"/>
    <col min="5377" max="5377" width="7.625" customWidth="1"/>
    <col min="5378" max="5378" width="5.375" bestFit="1" customWidth="1"/>
    <col min="5379" max="5379" width="7.625" customWidth="1"/>
    <col min="5380" max="5380" width="5.375" customWidth="1"/>
    <col min="5381" max="5381" width="7.625" customWidth="1"/>
    <col min="5382" max="5382" width="5.375" bestFit="1" customWidth="1"/>
    <col min="5383" max="5383" width="7.625" customWidth="1"/>
    <col min="5384" max="5384" width="5.375" customWidth="1"/>
    <col min="5385" max="5385" width="7.625" customWidth="1"/>
    <col min="5386" max="5386" width="5.375" bestFit="1" customWidth="1"/>
    <col min="5387" max="5387" width="7.625" customWidth="1"/>
    <col min="5388" max="5388" width="5.375" customWidth="1"/>
    <col min="5389" max="5389" width="7.625" customWidth="1"/>
    <col min="5390" max="5390" width="5.375" bestFit="1" customWidth="1"/>
    <col min="5391" max="5391" width="7.625" customWidth="1"/>
    <col min="5392" max="5392" width="5.375" customWidth="1"/>
    <col min="5393" max="5393" width="7.625" customWidth="1"/>
    <col min="5394" max="5394" width="5.375" bestFit="1" customWidth="1"/>
    <col min="5395" max="5395" width="7.625" customWidth="1"/>
    <col min="5396" max="5396" width="5.375" customWidth="1"/>
    <col min="5397" max="5397" width="7.625" customWidth="1"/>
    <col min="5398" max="5398" width="5.375" bestFit="1" customWidth="1"/>
    <col min="5399" max="5399" width="7.625" customWidth="1"/>
    <col min="5400" max="5400" width="5.375" customWidth="1"/>
    <col min="5401" max="5401" width="7.625" customWidth="1"/>
    <col min="5402" max="5402" width="5.375" bestFit="1" customWidth="1"/>
    <col min="5403" max="5403" width="7.625" customWidth="1"/>
    <col min="5404" max="5404" width="5.375" customWidth="1"/>
    <col min="5405" max="5405" width="7.625" customWidth="1"/>
    <col min="5406" max="5406" width="5.375" bestFit="1" customWidth="1"/>
    <col min="5407" max="5407" width="7.625" customWidth="1"/>
    <col min="5408" max="5408" width="5.375" customWidth="1"/>
    <col min="5409" max="5409" width="7.625" customWidth="1"/>
    <col min="5410" max="5410" width="5.375" bestFit="1" customWidth="1"/>
    <col min="5411" max="5411" width="7.625" customWidth="1"/>
    <col min="5412" max="5412" width="5.375" customWidth="1"/>
    <col min="5413" max="5413" width="7.625" customWidth="1"/>
    <col min="5414" max="5414" width="5.375" bestFit="1" customWidth="1"/>
    <col min="5416" max="5417" width="5.375" bestFit="1" customWidth="1"/>
    <col min="5418" max="5418" width="2.125" bestFit="1" customWidth="1"/>
    <col min="5569" max="5569" width="4.375" customWidth="1"/>
    <col min="5570" max="5570" width="30.5" customWidth="1"/>
    <col min="5573" max="5573" width="10.75" customWidth="1"/>
    <col min="5574" max="5574" width="5.25" customWidth="1"/>
    <col min="5575" max="5575" width="7.625" customWidth="1"/>
    <col min="5576" max="5576" width="5.375" customWidth="1"/>
    <col min="5577" max="5577" width="7.625" customWidth="1"/>
    <col min="5578" max="5578" width="6" bestFit="1" customWidth="1"/>
    <col min="5579" max="5579" width="7.625" customWidth="1"/>
    <col min="5580" max="5580" width="5.375" customWidth="1"/>
    <col min="5581" max="5581" width="7.625" customWidth="1"/>
    <col min="5582" max="5582" width="5.375" bestFit="1" customWidth="1"/>
    <col min="5583" max="5583" width="7.625" customWidth="1"/>
    <col min="5584" max="5584" width="5.375" customWidth="1"/>
    <col min="5585" max="5585" width="7.625" customWidth="1"/>
    <col min="5586" max="5586" width="5.375" bestFit="1" customWidth="1"/>
    <col min="5587" max="5587" width="7.625" customWidth="1"/>
    <col min="5588" max="5588" width="5.375" customWidth="1"/>
    <col min="5589" max="5589" width="7.625" customWidth="1"/>
    <col min="5590" max="5590" width="5.375" bestFit="1" customWidth="1"/>
    <col min="5591" max="5591" width="7.625" customWidth="1"/>
    <col min="5592" max="5592" width="5.375" customWidth="1"/>
    <col min="5593" max="5593" width="7.625" customWidth="1"/>
    <col min="5594" max="5594" width="5.375" bestFit="1" customWidth="1"/>
    <col min="5595" max="5595" width="7.625" customWidth="1"/>
    <col min="5596" max="5596" width="5.375" customWidth="1"/>
    <col min="5597" max="5597" width="7.625" customWidth="1"/>
    <col min="5598" max="5598" width="5.375" bestFit="1" customWidth="1"/>
    <col min="5599" max="5599" width="7.625" customWidth="1"/>
    <col min="5600" max="5600" width="5.375" customWidth="1"/>
    <col min="5601" max="5601" width="7.625" customWidth="1"/>
    <col min="5602" max="5602" width="5.375" bestFit="1" customWidth="1"/>
    <col min="5603" max="5603" width="7.625" customWidth="1"/>
    <col min="5604" max="5604" width="5.375" customWidth="1"/>
    <col min="5605" max="5605" width="7.625" customWidth="1"/>
    <col min="5606" max="5606" width="5.375" bestFit="1" customWidth="1"/>
    <col min="5607" max="5607" width="7.625" customWidth="1"/>
    <col min="5608" max="5608" width="5.375" customWidth="1"/>
    <col min="5609" max="5609" width="7.625" customWidth="1"/>
    <col min="5610" max="5610" width="5.375" bestFit="1" customWidth="1"/>
    <col min="5611" max="5611" width="7.625" customWidth="1"/>
    <col min="5612" max="5612" width="5.375" customWidth="1"/>
    <col min="5613" max="5613" width="7.625" customWidth="1"/>
    <col min="5614" max="5614" width="5.375" bestFit="1" customWidth="1"/>
    <col min="5615" max="5615" width="7.625" customWidth="1"/>
    <col min="5616" max="5616" width="5.375" customWidth="1"/>
    <col min="5617" max="5617" width="7.625" customWidth="1"/>
    <col min="5618" max="5618" width="5.375" bestFit="1" customWidth="1"/>
    <col min="5619" max="5619" width="7.625" customWidth="1"/>
    <col min="5620" max="5620" width="5.375" customWidth="1"/>
    <col min="5621" max="5621" width="7.625" customWidth="1"/>
    <col min="5622" max="5622" width="5.375" bestFit="1" customWidth="1"/>
    <col min="5623" max="5623" width="7.625" customWidth="1"/>
    <col min="5624" max="5624" width="5.375" customWidth="1"/>
    <col min="5625" max="5625" width="7.625" customWidth="1"/>
    <col min="5626" max="5626" width="5.375" bestFit="1" customWidth="1"/>
    <col min="5627" max="5627" width="7.625" customWidth="1"/>
    <col min="5628" max="5628" width="5.375" customWidth="1"/>
    <col min="5629" max="5629" width="7.625" customWidth="1"/>
    <col min="5630" max="5630" width="5.375" bestFit="1" customWidth="1"/>
    <col min="5631" max="5631" width="7.625" customWidth="1"/>
    <col min="5632" max="5632" width="5.375" customWidth="1"/>
    <col min="5633" max="5633" width="7.625" customWidth="1"/>
    <col min="5634" max="5634" width="5.375" bestFit="1" customWidth="1"/>
    <col min="5635" max="5635" width="7.625" customWidth="1"/>
    <col min="5636" max="5636" width="5.375" customWidth="1"/>
    <col min="5637" max="5637" width="7.625" customWidth="1"/>
    <col min="5638" max="5638" width="5.375" bestFit="1" customWidth="1"/>
    <col min="5639" max="5639" width="7.625" customWidth="1"/>
    <col min="5640" max="5640" width="5.375" customWidth="1"/>
    <col min="5641" max="5641" width="7.625" customWidth="1"/>
    <col min="5642" max="5642" width="5.375" bestFit="1" customWidth="1"/>
    <col min="5643" max="5643" width="7.625" customWidth="1"/>
    <col min="5644" max="5644" width="5.375" customWidth="1"/>
    <col min="5645" max="5645" width="7.625" customWidth="1"/>
    <col min="5646" max="5646" width="5.375" bestFit="1" customWidth="1"/>
    <col min="5647" max="5647" width="7.625" customWidth="1"/>
    <col min="5648" max="5648" width="5.375" customWidth="1"/>
    <col min="5649" max="5649" width="7.625" customWidth="1"/>
    <col min="5650" max="5650" width="5.375" bestFit="1" customWidth="1"/>
    <col min="5651" max="5651" width="7.625" customWidth="1"/>
    <col min="5652" max="5652" width="5.375" customWidth="1"/>
    <col min="5653" max="5653" width="7.625" customWidth="1"/>
    <col min="5654" max="5654" width="5.375" bestFit="1" customWidth="1"/>
    <col min="5655" max="5655" width="7.625" customWidth="1"/>
    <col min="5656" max="5656" width="5.375" customWidth="1"/>
    <col min="5657" max="5657" width="7.625" customWidth="1"/>
    <col min="5658" max="5658" width="5.375" bestFit="1" customWidth="1"/>
    <col min="5659" max="5659" width="7.625" customWidth="1"/>
    <col min="5660" max="5660" width="5.375" customWidth="1"/>
    <col min="5661" max="5661" width="7.625" customWidth="1"/>
    <col min="5662" max="5662" width="5.375" bestFit="1" customWidth="1"/>
    <col min="5663" max="5663" width="7.625" customWidth="1"/>
    <col min="5664" max="5664" width="5.375" customWidth="1"/>
    <col min="5665" max="5665" width="7.625" customWidth="1"/>
    <col min="5666" max="5666" width="5.375" bestFit="1" customWidth="1"/>
    <col min="5667" max="5667" width="7.625" customWidth="1"/>
    <col min="5668" max="5668" width="5.375" customWidth="1"/>
    <col min="5669" max="5669" width="7.625" customWidth="1"/>
    <col min="5670" max="5670" width="5.375" bestFit="1" customWidth="1"/>
    <col min="5672" max="5673" width="5.375" bestFit="1" customWidth="1"/>
    <col min="5674" max="5674" width="2.125" bestFit="1" customWidth="1"/>
    <col min="5825" max="5825" width="4.375" customWidth="1"/>
    <col min="5826" max="5826" width="30.5" customWidth="1"/>
    <col min="5829" max="5829" width="10.75" customWidth="1"/>
    <col min="5830" max="5830" width="5.25" customWidth="1"/>
    <col min="5831" max="5831" width="7.625" customWidth="1"/>
    <col min="5832" max="5832" width="5.375" customWidth="1"/>
    <col min="5833" max="5833" width="7.625" customWidth="1"/>
    <col min="5834" max="5834" width="6" bestFit="1" customWidth="1"/>
    <col min="5835" max="5835" width="7.625" customWidth="1"/>
    <col min="5836" max="5836" width="5.375" customWidth="1"/>
    <col min="5837" max="5837" width="7.625" customWidth="1"/>
    <col min="5838" max="5838" width="5.375" bestFit="1" customWidth="1"/>
    <col min="5839" max="5839" width="7.625" customWidth="1"/>
    <col min="5840" max="5840" width="5.375" customWidth="1"/>
    <col min="5841" max="5841" width="7.625" customWidth="1"/>
    <col min="5842" max="5842" width="5.375" bestFit="1" customWidth="1"/>
    <col min="5843" max="5843" width="7.625" customWidth="1"/>
    <col min="5844" max="5844" width="5.375" customWidth="1"/>
    <col min="5845" max="5845" width="7.625" customWidth="1"/>
    <col min="5846" max="5846" width="5.375" bestFit="1" customWidth="1"/>
    <col min="5847" max="5847" width="7.625" customWidth="1"/>
    <col min="5848" max="5848" width="5.375" customWidth="1"/>
    <col min="5849" max="5849" width="7.625" customWidth="1"/>
    <col min="5850" max="5850" width="5.375" bestFit="1" customWidth="1"/>
    <col min="5851" max="5851" width="7.625" customWidth="1"/>
    <col min="5852" max="5852" width="5.375" customWidth="1"/>
    <col min="5853" max="5853" width="7.625" customWidth="1"/>
    <col min="5854" max="5854" width="5.375" bestFit="1" customWidth="1"/>
    <col min="5855" max="5855" width="7.625" customWidth="1"/>
    <col min="5856" max="5856" width="5.375" customWidth="1"/>
    <col min="5857" max="5857" width="7.625" customWidth="1"/>
    <col min="5858" max="5858" width="5.375" bestFit="1" customWidth="1"/>
    <col min="5859" max="5859" width="7.625" customWidth="1"/>
    <col min="5860" max="5860" width="5.375" customWidth="1"/>
    <col min="5861" max="5861" width="7.625" customWidth="1"/>
    <col min="5862" max="5862" width="5.375" bestFit="1" customWidth="1"/>
    <col min="5863" max="5863" width="7.625" customWidth="1"/>
    <col min="5864" max="5864" width="5.375" customWidth="1"/>
    <col min="5865" max="5865" width="7.625" customWidth="1"/>
    <col min="5866" max="5866" width="5.375" bestFit="1" customWidth="1"/>
    <col min="5867" max="5867" width="7.625" customWidth="1"/>
    <col min="5868" max="5868" width="5.375" customWidth="1"/>
    <col min="5869" max="5869" width="7.625" customWidth="1"/>
    <col min="5870" max="5870" width="5.375" bestFit="1" customWidth="1"/>
    <col min="5871" max="5871" width="7.625" customWidth="1"/>
    <col min="5872" max="5872" width="5.375" customWidth="1"/>
    <col min="5873" max="5873" width="7.625" customWidth="1"/>
    <col min="5874" max="5874" width="5.375" bestFit="1" customWidth="1"/>
    <col min="5875" max="5875" width="7.625" customWidth="1"/>
    <col min="5876" max="5876" width="5.375" customWidth="1"/>
    <col min="5877" max="5877" width="7.625" customWidth="1"/>
    <col min="5878" max="5878" width="5.375" bestFit="1" customWidth="1"/>
    <col min="5879" max="5879" width="7.625" customWidth="1"/>
    <col min="5880" max="5880" width="5.375" customWidth="1"/>
    <col min="5881" max="5881" width="7.625" customWidth="1"/>
    <col min="5882" max="5882" width="5.375" bestFit="1" customWidth="1"/>
    <col min="5883" max="5883" width="7.625" customWidth="1"/>
    <col min="5884" max="5884" width="5.375" customWidth="1"/>
    <col min="5885" max="5885" width="7.625" customWidth="1"/>
    <col min="5886" max="5886" width="5.375" bestFit="1" customWidth="1"/>
    <col min="5887" max="5887" width="7.625" customWidth="1"/>
    <col min="5888" max="5888" width="5.375" customWidth="1"/>
    <col min="5889" max="5889" width="7.625" customWidth="1"/>
    <col min="5890" max="5890" width="5.375" bestFit="1" customWidth="1"/>
    <col min="5891" max="5891" width="7.625" customWidth="1"/>
    <col min="5892" max="5892" width="5.375" customWidth="1"/>
    <col min="5893" max="5893" width="7.625" customWidth="1"/>
    <col min="5894" max="5894" width="5.375" bestFit="1" customWidth="1"/>
    <col min="5895" max="5895" width="7.625" customWidth="1"/>
    <col min="5896" max="5896" width="5.375" customWidth="1"/>
    <col min="5897" max="5897" width="7.625" customWidth="1"/>
    <col min="5898" max="5898" width="5.375" bestFit="1" customWidth="1"/>
    <col min="5899" max="5899" width="7.625" customWidth="1"/>
    <col min="5900" max="5900" width="5.375" customWidth="1"/>
    <col min="5901" max="5901" width="7.625" customWidth="1"/>
    <col min="5902" max="5902" width="5.375" bestFit="1" customWidth="1"/>
    <col min="5903" max="5903" width="7.625" customWidth="1"/>
    <col min="5904" max="5904" width="5.375" customWidth="1"/>
    <col min="5905" max="5905" width="7.625" customWidth="1"/>
    <col min="5906" max="5906" width="5.375" bestFit="1" customWidth="1"/>
    <col min="5907" max="5907" width="7.625" customWidth="1"/>
    <col min="5908" max="5908" width="5.375" customWidth="1"/>
    <col min="5909" max="5909" width="7.625" customWidth="1"/>
    <col min="5910" max="5910" width="5.375" bestFit="1" customWidth="1"/>
    <col min="5911" max="5911" width="7.625" customWidth="1"/>
    <col min="5912" max="5912" width="5.375" customWidth="1"/>
    <col min="5913" max="5913" width="7.625" customWidth="1"/>
    <col min="5914" max="5914" width="5.375" bestFit="1" customWidth="1"/>
    <col min="5915" max="5915" width="7.625" customWidth="1"/>
    <col min="5916" max="5916" width="5.375" customWidth="1"/>
    <col min="5917" max="5917" width="7.625" customWidth="1"/>
    <col min="5918" max="5918" width="5.375" bestFit="1" customWidth="1"/>
    <col min="5919" max="5919" width="7.625" customWidth="1"/>
    <col min="5920" max="5920" width="5.375" customWidth="1"/>
    <col min="5921" max="5921" width="7.625" customWidth="1"/>
    <col min="5922" max="5922" width="5.375" bestFit="1" customWidth="1"/>
    <col min="5923" max="5923" width="7.625" customWidth="1"/>
    <col min="5924" max="5924" width="5.375" customWidth="1"/>
    <col min="5925" max="5925" width="7.625" customWidth="1"/>
    <col min="5926" max="5926" width="5.375" bestFit="1" customWidth="1"/>
    <col min="5928" max="5929" width="5.375" bestFit="1" customWidth="1"/>
    <col min="5930" max="5930" width="2.125" bestFit="1" customWidth="1"/>
    <col min="6081" max="6081" width="4.375" customWidth="1"/>
    <col min="6082" max="6082" width="30.5" customWidth="1"/>
    <col min="6085" max="6085" width="10.75" customWidth="1"/>
    <col min="6086" max="6086" width="5.25" customWidth="1"/>
    <col min="6087" max="6087" width="7.625" customWidth="1"/>
    <col min="6088" max="6088" width="5.375" customWidth="1"/>
    <col min="6089" max="6089" width="7.625" customWidth="1"/>
    <col min="6090" max="6090" width="6" bestFit="1" customWidth="1"/>
    <col min="6091" max="6091" width="7.625" customWidth="1"/>
    <col min="6092" max="6092" width="5.375" customWidth="1"/>
    <col min="6093" max="6093" width="7.625" customWidth="1"/>
    <col min="6094" max="6094" width="5.375" bestFit="1" customWidth="1"/>
    <col min="6095" max="6095" width="7.625" customWidth="1"/>
    <col min="6096" max="6096" width="5.375" customWidth="1"/>
    <col min="6097" max="6097" width="7.625" customWidth="1"/>
    <col min="6098" max="6098" width="5.375" bestFit="1" customWidth="1"/>
    <col min="6099" max="6099" width="7.625" customWidth="1"/>
    <col min="6100" max="6100" width="5.375" customWidth="1"/>
    <col min="6101" max="6101" width="7.625" customWidth="1"/>
    <col min="6102" max="6102" width="5.375" bestFit="1" customWidth="1"/>
    <col min="6103" max="6103" width="7.625" customWidth="1"/>
    <col min="6104" max="6104" width="5.375" customWidth="1"/>
    <col min="6105" max="6105" width="7.625" customWidth="1"/>
    <col min="6106" max="6106" width="5.375" bestFit="1" customWidth="1"/>
    <col min="6107" max="6107" width="7.625" customWidth="1"/>
    <col min="6108" max="6108" width="5.375" customWidth="1"/>
    <col min="6109" max="6109" width="7.625" customWidth="1"/>
    <col min="6110" max="6110" width="5.375" bestFit="1" customWidth="1"/>
    <col min="6111" max="6111" width="7.625" customWidth="1"/>
    <col min="6112" max="6112" width="5.375" customWidth="1"/>
    <col min="6113" max="6113" width="7.625" customWidth="1"/>
    <col min="6114" max="6114" width="5.375" bestFit="1" customWidth="1"/>
    <col min="6115" max="6115" width="7.625" customWidth="1"/>
    <col min="6116" max="6116" width="5.375" customWidth="1"/>
    <col min="6117" max="6117" width="7.625" customWidth="1"/>
    <col min="6118" max="6118" width="5.375" bestFit="1" customWidth="1"/>
    <col min="6119" max="6119" width="7.625" customWidth="1"/>
    <col min="6120" max="6120" width="5.375" customWidth="1"/>
    <col min="6121" max="6121" width="7.625" customWidth="1"/>
    <col min="6122" max="6122" width="5.375" bestFit="1" customWidth="1"/>
    <col min="6123" max="6123" width="7.625" customWidth="1"/>
    <col min="6124" max="6124" width="5.375" customWidth="1"/>
    <col min="6125" max="6125" width="7.625" customWidth="1"/>
    <col min="6126" max="6126" width="5.375" bestFit="1" customWidth="1"/>
    <col min="6127" max="6127" width="7.625" customWidth="1"/>
    <col min="6128" max="6128" width="5.375" customWidth="1"/>
    <col min="6129" max="6129" width="7.625" customWidth="1"/>
    <col min="6130" max="6130" width="5.375" bestFit="1" customWidth="1"/>
    <col min="6131" max="6131" width="7.625" customWidth="1"/>
    <col min="6132" max="6132" width="5.375" customWidth="1"/>
    <col min="6133" max="6133" width="7.625" customWidth="1"/>
    <col min="6134" max="6134" width="5.375" bestFit="1" customWidth="1"/>
    <col min="6135" max="6135" width="7.625" customWidth="1"/>
    <col min="6136" max="6136" width="5.375" customWidth="1"/>
    <col min="6137" max="6137" width="7.625" customWidth="1"/>
    <col min="6138" max="6138" width="5.375" bestFit="1" customWidth="1"/>
    <col min="6139" max="6139" width="7.625" customWidth="1"/>
    <col min="6140" max="6140" width="5.375" customWidth="1"/>
    <col min="6141" max="6141" width="7.625" customWidth="1"/>
    <col min="6142" max="6142" width="5.375" bestFit="1" customWidth="1"/>
    <col min="6143" max="6143" width="7.625" customWidth="1"/>
    <col min="6144" max="6144" width="5.375" customWidth="1"/>
    <col min="6145" max="6145" width="7.625" customWidth="1"/>
    <col min="6146" max="6146" width="5.375" bestFit="1" customWidth="1"/>
    <col min="6147" max="6147" width="7.625" customWidth="1"/>
    <col min="6148" max="6148" width="5.375" customWidth="1"/>
    <col min="6149" max="6149" width="7.625" customWidth="1"/>
    <col min="6150" max="6150" width="5.375" bestFit="1" customWidth="1"/>
    <col min="6151" max="6151" width="7.625" customWidth="1"/>
    <col min="6152" max="6152" width="5.375" customWidth="1"/>
    <col min="6153" max="6153" width="7.625" customWidth="1"/>
    <col min="6154" max="6154" width="5.375" bestFit="1" customWidth="1"/>
    <col min="6155" max="6155" width="7.625" customWidth="1"/>
    <col min="6156" max="6156" width="5.375" customWidth="1"/>
    <col min="6157" max="6157" width="7.625" customWidth="1"/>
    <col min="6158" max="6158" width="5.375" bestFit="1" customWidth="1"/>
    <col min="6159" max="6159" width="7.625" customWidth="1"/>
    <col min="6160" max="6160" width="5.375" customWidth="1"/>
    <col min="6161" max="6161" width="7.625" customWidth="1"/>
    <col min="6162" max="6162" width="5.375" bestFit="1" customWidth="1"/>
    <col min="6163" max="6163" width="7.625" customWidth="1"/>
    <col min="6164" max="6164" width="5.375" customWidth="1"/>
    <col min="6165" max="6165" width="7.625" customWidth="1"/>
    <col min="6166" max="6166" width="5.375" bestFit="1" customWidth="1"/>
    <col min="6167" max="6167" width="7.625" customWidth="1"/>
    <col min="6168" max="6168" width="5.375" customWidth="1"/>
    <col min="6169" max="6169" width="7.625" customWidth="1"/>
    <col min="6170" max="6170" width="5.375" bestFit="1" customWidth="1"/>
    <col min="6171" max="6171" width="7.625" customWidth="1"/>
    <col min="6172" max="6172" width="5.375" customWidth="1"/>
    <col min="6173" max="6173" width="7.625" customWidth="1"/>
    <col min="6174" max="6174" width="5.375" bestFit="1" customWidth="1"/>
    <col min="6175" max="6175" width="7.625" customWidth="1"/>
    <col min="6176" max="6176" width="5.375" customWidth="1"/>
    <col min="6177" max="6177" width="7.625" customWidth="1"/>
    <col min="6178" max="6178" width="5.375" bestFit="1" customWidth="1"/>
    <col min="6179" max="6179" width="7.625" customWidth="1"/>
    <col min="6180" max="6180" width="5.375" customWidth="1"/>
    <col min="6181" max="6181" width="7.625" customWidth="1"/>
    <col min="6182" max="6182" width="5.375" bestFit="1" customWidth="1"/>
    <col min="6184" max="6185" width="5.375" bestFit="1" customWidth="1"/>
    <col min="6186" max="6186" width="2.125" bestFit="1" customWidth="1"/>
    <col min="6337" max="6337" width="4.375" customWidth="1"/>
    <col min="6338" max="6338" width="30.5" customWidth="1"/>
    <col min="6341" max="6341" width="10.75" customWidth="1"/>
    <col min="6342" max="6342" width="5.25" customWidth="1"/>
    <col min="6343" max="6343" width="7.625" customWidth="1"/>
    <col min="6344" max="6344" width="5.375" customWidth="1"/>
    <col min="6345" max="6345" width="7.625" customWidth="1"/>
    <col min="6346" max="6346" width="6" bestFit="1" customWidth="1"/>
    <col min="6347" max="6347" width="7.625" customWidth="1"/>
    <col min="6348" max="6348" width="5.375" customWidth="1"/>
    <col min="6349" max="6349" width="7.625" customWidth="1"/>
    <col min="6350" max="6350" width="5.375" bestFit="1" customWidth="1"/>
    <col min="6351" max="6351" width="7.625" customWidth="1"/>
    <col min="6352" max="6352" width="5.375" customWidth="1"/>
    <col min="6353" max="6353" width="7.625" customWidth="1"/>
    <col min="6354" max="6354" width="5.375" bestFit="1" customWidth="1"/>
    <col min="6355" max="6355" width="7.625" customWidth="1"/>
    <col min="6356" max="6356" width="5.375" customWidth="1"/>
    <col min="6357" max="6357" width="7.625" customWidth="1"/>
    <col min="6358" max="6358" width="5.375" bestFit="1" customWidth="1"/>
    <col min="6359" max="6359" width="7.625" customWidth="1"/>
    <col min="6360" max="6360" width="5.375" customWidth="1"/>
    <col min="6361" max="6361" width="7.625" customWidth="1"/>
    <col min="6362" max="6362" width="5.375" bestFit="1" customWidth="1"/>
    <col min="6363" max="6363" width="7.625" customWidth="1"/>
    <col min="6364" max="6364" width="5.375" customWidth="1"/>
    <col min="6365" max="6365" width="7.625" customWidth="1"/>
    <col min="6366" max="6366" width="5.375" bestFit="1" customWidth="1"/>
    <col min="6367" max="6367" width="7.625" customWidth="1"/>
    <col min="6368" max="6368" width="5.375" customWidth="1"/>
    <col min="6369" max="6369" width="7.625" customWidth="1"/>
    <col min="6370" max="6370" width="5.375" bestFit="1" customWidth="1"/>
    <col min="6371" max="6371" width="7.625" customWidth="1"/>
    <col min="6372" max="6372" width="5.375" customWidth="1"/>
    <col min="6373" max="6373" width="7.625" customWidth="1"/>
    <col min="6374" max="6374" width="5.375" bestFit="1" customWidth="1"/>
    <col min="6375" max="6375" width="7.625" customWidth="1"/>
    <col min="6376" max="6376" width="5.375" customWidth="1"/>
    <col min="6377" max="6377" width="7.625" customWidth="1"/>
    <col min="6378" max="6378" width="5.375" bestFit="1" customWidth="1"/>
    <col min="6379" max="6379" width="7.625" customWidth="1"/>
    <col min="6380" max="6380" width="5.375" customWidth="1"/>
    <col min="6381" max="6381" width="7.625" customWidth="1"/>
    <col min="6382" max="6382" width="5.375" bestFit="1" customWidth="1"/>
    <col min="6383" max="6383" width="7.625" customWidth="1"/>
    <col min="6384" max="6384" width="5.375" customWidth="1"/>
    <col min="6385" max="6385" width="7.625" customWidth="1"/>
    <col min="6386" max="6386" width="5.375" bestFit="1" customWidth="1"/>
    <col min="6387" max="6387" width="7.625" customWidth="1"/>
    <col min="6388" max="6388" width="5.375" customWidth="1"/>
    <col min="6389" max="6389" width="7.625" customWidth="1"/>
    <col min="6390" max="6390" width="5.375" bestFit="1" customWidth="1"/>
    <col min="6391" max="6391" width="7.625" customWidth="1"/>
    <col min="6392" max="6392" width="5.375" customWidth="1"/>
    <col min="6393" max="6393" width="7.625" customWidth="1"/>
    <col min="6394" max="6394" width="5.375" bestFit="1" customWidth="1"/>
    <col min="6395" max="6395" width="7.625" customWidth="1"/>
    <col min="6396" max="6396" width="5.375" customWidth="1"/>
    <col min="6397" max="6397" width="7.625" customWidth="1"/>
    <col min="6398" max="6398" width="5.375" bestFit="1" customWidth="1"/>
    <col min="6399" max="6399" width="7.625" customWidth="1"/>
    <col min="6400" max="6400" width="5.375" customWidth="1"/>
    <col min="6401" max="6401" width="7.625" customWidth="1"/>
    <col min="6402" max="6402" width="5.375" bestFit="1" customWidth="1"/>
    <col min="6403" max="6403" width="7.625" customWidth="1"/>
    <col min="6404" max="6404" width="5.375" customWidth="1"/>
    <col min="6405" max="6405" width="7.625" customWidth="1"/>
    <col min="6406" max="6406" width="5.375" bestFit="1" customWidth="1"/>
    <col min="6407" max="6407" width="7.625" customWidth="1"/>
    <col min="6408" max="6408" width="5.375" customWidth="1"/>
    <col min="6409" max="6409" width="7.625" customWidth="1"/>
    <col min="6410" max="6410" width="5.375" bestFit="1" customWidth="1"/>
    <col min="6411" max="6411" width="7.625" customWidth="1"/>
    <col min="6412" max="6412" width="5.375" customWidth="1"/>
    <col min="6413" max="6413" width="7.625" customWidth="1"/>
    <col min="6414" max="6414" width="5.375" bestFit="1" customWidth="1"/>
    <col min="6415" max="6415" width="7.625" customWidth="1"/>
    <col min="6416" max="6416" width="5.375" customWidth="1"/>
    <col min="6417" max="6417" width="7.625" customWidth="1"/>
    <col min="6418" max="6418" width="5.375" bestFit="1" customWidth="1"/>
    <col min="6419" max="6419" width="7.625" customWidth="1"/>
    <col min="6420" max="6420" width="5.375" customWidth="1"/>
    <col min="6421" max="6421" width="7.625" customWidth="1"/>
    <col min="6422" max="6422" width="5.375" bestFit="1" customWidth="1"/>
    <col min="6423" max="6423" width="7.625" customWidth="1"/>
    <col min="6424" max="6424" width="5.375" customWidth="1"/>
    <col min="6425" max="6425" width="7.625" customWidth="1"/>
    <col min="6426" max="6426" width="5.375" bestFit="1" customWidth="1"/>
    <col min="6427" max="6427" width="7.625" customWidth="1"/>
    <col min="6428" max="6428" width="5.375" customWidth="1"/>
    <col min="6429" max="6429" width="7.625" customWidth="1"/>
    <col min="6430" max="6430" width="5.375" bestFit="1" customWidth="1"/>
    <col min="6431" max="6431" width="7.625" customWidth="1"/>
    <col min="6432" max="6432" width="5.375" customWidth="1"/>
    <col min="6433" max="6433" width="7.625" customWidth="1"/>
    <col min="6434" max="6434" width="5.375" bestFit="1" customWidth="1"/>
    <col min="6435" max="6435" width="7.625" customWidth="1"/>
    <col min="6436" max="6436" width="5.375" customWidth="1"/>
    <col min="6437" max="6437" width="7.625" customWidth="1"/>
    <col min="6438" max="6438" width="5.375" bestFit="1" customWidth="1"/>
    <col min="6440" max="6441" width="5.375" bestFit="1" customWidth="1"/>
    <col min="6442" max="6442" width="2.125" bestFit="1" customWidth="1"/>
    <col min="6593" max="6593" width="4.375" customWidth="1"/>
    <col min="6594" max="6594" width="30.5" customWidth="1"/>
    <col min="6597" max="6597" width="10.75" customWidth="1"/>
    <col min="6598" max="6598" width="5.25" customWidth="1"/>
    <col min="6599" max="6599" width="7.625" customWidth="1"/>
    <col min="6600" max="6600" width="5.375" customWidth="1"/>
    <col min="6601" max="6601" width="7.625" customWidth="1"/>
    <col min="6602" max="6602" width="6" bestFit="1" customWidth="1"/>
    <col min="6603" max="6603" width="7.625" customWidth="1"/>
    <col min="6604" max="6604" width="5.375" customWidth="1"/>
    <col min="6605" max="6605" width="7.625" customWidth="1"/>
    <col min="6606" max="6606" width="5.375" bestFit="1" customWidth="1"/>
    <col min="6607" max="6607" width="7.625" customWidth="1"/>
    <col min="6608" max="6608" width="5.375" customWidth="1"/>
    <col min="6609" max="6609" width="7.625" customWidth="1"/>
    <col min="6610" max="6610" width="5.375" bestFit="1" customWidth="1"/>
    <col min="6611" max="6611" width="7.625" customWidth="1"/>
    <col min="6612" max="6612" width="5.375" customWidth="1"/>
    <col min="6613" max="6613" width="7.625" customWidth="1"/>
    <col min="6614" max="6614" width="5.375" bestFit="1" customWidth="1"/>
    <col min="6615" max="6615" width="7.625" customWidth="1"/>
    <col min="6616" max="6616" width="5.375" customWidth="1"/>
    <col min="6617" max="6617" width="7.625" customWidth="1"/>
    <col min="6618" max="6618" width="5.375" bestFit="1" customWidth="1"/>
    <col min="6619" max="6619" width="7.625" customWidth="1"/>
    <col min="6620" max="6620" width="5.375" customWidth="1"/>
    <col min="6621" max="6621" width="7.625" customWidth="1"/>
    <col min="6622" max="6622" width="5.375" bestFit="1" customWidth="1"/>
    <col min="6623" max="6623" width="7.625" customWidth="1"/>
    <col min="6624" max="6624" width="5.375" customWidth="1"/>
    <col min="6625" max="6625" width="7.625" customWidth="1"/>
    <col min="6626" max="6626" width="5.375" bestFit="1" customWidth="1"/>
    <col min="6627" max="6627" width="7.625" customWidth="1"/>
    <col min="6628" max="6628" width="5.375" customWidth="1"/>
    <col min="6629" max="6629" width="7.625" customWidth="1"/>
    <col min="6630" max="6630" width="5.375" bestFit="1" customWidth="1"/>
    <col min="6631" max="6631" width="7.625" customWidth="1"/>
    <col min="6632" max="6632" width="5.375" customWidth="1"/>
    <col min="6633" max="6633" width="7.625" customWidth="1"/>
    <col min="6634" max="6634" width="5.375" bestFit="1" customWidth="1"/>
    <col min="6635" max="6635" width="7.625" customWidth="1"/>
    <col min="6636" max="6636" width="5.375" customWidth="1"/>
    <col min="6637" max="6637" width="7.625" customWidth="1"/>
    <col min="6638" max="6638" width="5.375" bestFit="1" customWidth="1"/>
    <col min="6639" max="6639" width="7.625" customWidth="1"/>
    <col min="6640" max="6640" width="5.375" customWidth="1"/>
    <col min="6641" max="6641" width="7.625" customWidth="1"/>
    <col min="6642" max="6642" width="5.375" bestFit="1" customWidth="1"/>
    <col min="6643" max="6643" width="7.625" customWidth="1"/>
    <col min="6644" max="6644" width="5.375" customWidth="1"/>
    <col min="6645" max="6645" width="7.625" customWidth="1"/>
    <col min="6646" max="6646" width="5.375" bestFit="1" customWidth="1"/>
    <col min="6647" max="6647" width="7.625" customWidth="1"/>
    <col min="6648" max="6648" width="5.375" customWidth="1"/>
    <col min="6649" max="6649" width="7.625" customWidth="1"/>
    <col min="6650" max="6650" width="5.375" bestFit="1" customWidth="1"/>
    <col min="6651" max="6651" width="7.625" customWidth="1"/>
    <col min="6652" max="6652" width="5.375" customWidth="1"/>
    <col min="6653" max="6653" width="7.625" customWidth="1"/>
    <col min="6654" max="6654" width="5.375" bestFit="1" customWidth="1"/>
    <col min="6655" max="6655" width="7.625" customWidth="1"/>
    <col min="6656" max="6656" width="5.375" customWidth="1"/>
    <col min="6657" max="6657" width="7.625" customWidth="1"/>
    <col min="6658" max="6658" width="5.375" bestFit="1" customWidth="1"/>
    <col min="6659" max="6659" width="7.625" customWidth="1"/>
    <col min="6660" max="6660" width="5.375" customWidth="1"/>
    <col min="6661" max="6661" width="7.625" customWidth="1"/>
    <col min="6662" max="6662" width="5.375" bestFit="1" customWidth="1"/>
    <col min="6663" max="6663" width="7.625" customWidth="1"/>
    <col min="6664" max="6664" width="5.375" customWidth="1"/>
    <col min="6665" max="6665" width="7.625" customWidth="1"/>
    <col min="6666" max="6666" width="5.375" bestFit="1" customWidth="1"/>
    <col min="6667" max="6667" width="7.625" customWidth="1"/>
    <col min="6668" max="6668" width="5.375" customWidth="1"/>
    <col min="6669" max="6669" width="7.625" customWidth="1"/>
    <col min="6670" max="6670" width="5.375" bestFit="1" customWidth="1"/>
    <col min="6671" max="6671" width="7.625" customWidth="1"/>
    <col min="6672" max="6672" width="5.375" customWidth="1"/>
    <col min="6673" max="6673" width="7.625" customWidth="1"/>
    <col min="6674" max="6674" width="5.375" bestFit="1" customWidth="1"/>
    <col min="6675" max="6675" width="7.625" customWidth="1"/>
    <col min="6676" max="6676" width="5.375" customWidth="1"/>
    <col min="6677" max="6677" width="7.625" customWidth="1"/>
    <col min="6678" max="6678" width="5.375" bestFit="1" customWidth="1"/>
    <col min="6679" max="6679" width="7.625" customWidth="1"/>
    <col min="6680" max="6680" width="5.375" customWidth="1"/>
    <col min="6681" max="6681" width="7.625" customWidth="1"/>
    <col min="6682" max="6682" width="5.375" bestFit="1" customWidth="1"/>
    <col min="6683" max="6683" width="7.625" customWidth="1"/>
    <col min="6684" max="6684" width="5.375" customWidth="1"/>
    <col min="6685" max="6685" width="7.625" customWidth="1"/>
    <col min="6686" max="6686" width="5.375" bestFit="1" customWidth="1"/>
    <col min="6687" max="6687" width="7.625" customWidth="1"/>
    <col min="6688" max="6688" width="5.375" customWidth="1"/>
    <col min="6689" max="6689" width="7.625" customWidth="1"/>
    <col min="6690" max="6690" width="5.375" bestFit="1" customWidth="1"/>
    <col min="6691" max="6691" width="7.625" customWidth="1"/>
    <col min="6692" max="6692" width="5.375" customWidth="1"/>
    <col min="6693" max="6693" width="7.625" customWidth="1"/>
    <col min="6694" max="6694" width="5.375" bestFit="1" customWidth="1"/>
    <col min="6696" max="6697" width="5.375" bestFit="1" customWidth="1"/>
    <col min="6698" max="6698" width="2.125" bestFit="1" customWidth="1"/>
    <col min="6849" max="6849" width="4.375" customWidth="1"/>
    <col min="6850" max="6850" width="30.5" customWidth="1"/>
    <col min="6853" max="6853" width="10.75" customWidth="1"/>
    <col min="6854" max="6854" width="5.25" customWidth="1"/>
    <col min="6855" max="6855" width="7.625" customWidth="1"/>
    <col min="6856" max="6856" width="5.375" customWidth="1"/>
    <col min="6857" max="6857" width="7.625" customWidth="1"/>
    <col min="6858" max="6858" width="6" bestFit="1" customWidth="1"/>
    <col min="6859" max="6859" width="7.625" customWidth="1"/>
    <col min="6860" max="6860" width="5.375" customWidth="1"/>
    <col min="6861" max="6861" width="7.625" customWidth="1"/>
    <col min="6862" max="6862" width="5.375" bestFit="1" customWidth="1"/>
    <col min="6863" max="6863" width="7.625" customWidth="1"/>
    <col min="6864" max="6864" width="5.375" customWidth="1"/>
    <col min="6865" max="6865" width="7.625" customWidth="1"/>
    <col min="6866" max="6866" width="5.375" bestFit="1" customWidth="1"/>
    <col min="6867" max="6867" width="7.625" customWidth="1"/>
    <col min="6868" max="6868" width="5.375" customWidth="1"/>
    <col min="6869" max="6869" width="7.625" customWidth="1"/>
    <col min="6870" max="6870" width="5.375" bestFit="1" customWidth="1"/>
    <col min="6871" max="6871" width="7.625" customWidth="1"/>
    <col min="6872" max="6872" width="5.375" customWidth="1"/>
    <col min="6873" max="6873" width="7.625" customWidth="1"/>
    <col min="6874" max="6874" width="5.375" bestFit="1" customWidth="1"/>
    <col min="6875" max="6875" width="7.625" customWidth="1"/>
    <col min="6876" max="6876" width="5.375" customWidth="1"/>
    <col min="6877" max="6877" width="7.625" customWidth="1"/>
    <col min="6878" max="6878" width="5.375" bestFit="1" customWidth="1"/>
    <col min="6879" max="6879" width="7.625" customWidth="1"/>
    <col min="6880" max="6880" width="5.375" customWidth="1"/>
    <col min="6881" max="6881" width="7.625" customWidth="1"/>
    <col min="6882" max="6882" width="5.375" bestFit="1" customWidth="1"/>
    <col min="6883" max="6883" width="7.625" customWidth="1"/>
    <col min="6884" max="6884" width="5.375" customWidth="1"/>
    <col min="6885" max="6885" width="7.625" customWidth="1"/>
    <col min="6886" max="6886" width="5.375" bestFit="1" customWidth="1"/>
    <col min="6887" max="6887" width="7.625" customWidth="1"/>
    <col min="6888" max="6888" width="5.375" customWidth="1"/>
    <col min="6889" max="6889" width="7.625" customWidth="1"/>
    <col min="6890" max="6890" width="5.375" bestFit="1" customWidth="1"/>
    <col min="6891" max="6891" width="7.625" customWidth="1"/>
    <col min="6892" max="6892" width="5.375" customWidth="1"/>
    <col min="6893" max="6893" width="7.625" customWidth="1"/>
    <col min="6894" max="6894" width="5.375" bestFit="1" customWidth="1"/>
    <col min="6895" max="6895" width="7.625" customWidth="1"/>
    <col min="6896" max="6896" width="5.375" customWidth="1"/>
    <col min="6897" max="6897" width="7.625" customWidth="1"/>
    <col min="6898" max="6898" width="5.375" bestFit="1" customWidth="1"/>
    <col min="6899" max="6899" width="7.625" customWidth="1"/>
    <col min="6900" max="6900" width="5.375" customWidth="1"/>
    <col min="6901" max="6901" width="7.625" customWidth="1"/>
    <col min="6902" max="6902" width="5.375" bestFit="1" customWidth="1"/>
    <col min="6903" max="6903" width="7.625" customWidth="1"/>
    <col min="6904" max="6904" width="5.375" customWidth="1"/>
    <col min="6905" max="6905" width="7.625" customWidth="1"/>
    <col min="6906" max="6906" width="5.375" bestFit="1" customWidth="1"/>
    <col min="6907" max="6907" width="7.625" customWidth="1"/>
    <col min="6908" max="6908" width="5.375" customWidth="1"/>
    <col min="6909" max="6909" width="7.625" customWidth="1"/>
    <col min="6910" max="6910" width="5.375" bestFit="1" customWidth="1"/>
    <col min="6911" max="6911" width="7.625" customWidth="1"/>
    <col min="6912" max="6912" width="5.375" customWidth="1"/>
    <col min="6913" max="6913" width="7.625" customWidth="1"/>
    <col min="6914" max="6914" width="5.375" bestFit="1" customWidth="1"/>
    <col min="6915" max="6915" width="7.625" customWidth="1"/>
    <col min="6916" max="6916" width="5.375" customWidth="1"/>
    <col min="6917" max="6917" width="7.625" customWidth="1"/>
    <col min="6918" max="6918" width="5.375" bestFit="1" customWidth="1"/>
    <col min="6919" max="6919" width="7.625" customWidth="1"/>
    <col min="6920" max="6920" width="5.375" customWidth="1"/>
    <col min="6921" max="6921" width="7.625" customWidth="1"/>
    <col min="6922" max="6922" width="5.375" bestFit="1" customWidth="1"/>
    <col min="6923" max="6923" width="7.625" customWidth="1"/>
    <col min="6924" max="6924" width="5.375" customWidth="1"/>
    <col min="6925" max="6925" width="7.625" customWidth="1"/>
    <col min="6926" max="6926" width="5.375" bestFit="1" customWidth="1"/>
    <col min="6927" max="6927" width="7.625" customWidth="1"/>
    <col min="6928" max="6928" width="5.375" customWidth="1"/>
    <col min="6929" max="6929" width="7.625" customWidth="1"/>
    <col min="6930" max="6930" width="5.375" bestFit="1" customWidth="1"/>
    <col min="6931" max="6931" width="7.625" customWidth="1"/>
    <col min="6932" max="6932" width="5.375" customWidth="1"/>
    <col min="6933" max="6933" width="7.625" customWidth="1"/>
    <col min="6934" max="6934" width="5.375" bestFit="1" customWidth="1"/>
    <col min="6935" max="6935" width="7.625" customWidth="1"/>
    <col min="6936" max="6936" width="5.375" customWidth="1"/>
    <col min="6937" max="6937" width="7.625" customWidth="1"/>
    <col min="6938" max="6938" width="5.375" bestFit="1" customWidth="1"/>
    <col min="6939" max="6939" width="7.625" customWidth="1"/>
    <col min="6940" max="6940" width="5.375" customWidth="1"/>
    <col min="6941" max="6941" width="7.625" customWidth="1"/>
    <col min="6942" max="6942" width="5.375" bestFit="1" customWidth="1"/>
    <col min="6943" max="6943" width="7.625" customWidth="1"/>
    <col min="6944" max="6944" width="5.375" customWidth="1"/>
    <col min="6945" max="6945" width="7.625" customWidth="1"/>
    <col min="6946" max="6946" width="5.375" bestFit="1" customWidth="1"/>
    <col min="6947" max="6947" width="7.625" customWidth="1"/>
    <col min="6948" max="6948" width="5.375" customWidth="1"/>
    <col min="6949" max="6949" width="7.625" customWidth="1"/>
    <col min="6950" max="6950" width="5.375" bestFit="1" customWidth="1"/>
    <col min="6952" max="6953" width="5.375" bestFit="1" customWidth="1"/>
    <col min="6954" max="6954" width="2.125" bestFit="1" customWidth="1"/>
    <col min="7105" max="7105" width="4.375" customWidth="1"/>
    <col min="7106" max="7106" width="30.5" customWidth="1"/>
    <col min="7109" max="7109" width="10.75" customWidth="1"/>
    <col min="7110" max="7110" width="5.25" customWidth="1"/>
    <col min="7111" max="7111" width="7.625" customWidth="1"/>
    <col min="7112" max="7112" width="5.375" customWidth="1"/>
    <col min="7113" max="7113" width="7.625" customWidth="1"/>
    <col min="7114" max="7114" width="6" bestFit="1" customWidth="1"/>
    <col min="7115" max="7115" width="7.625" customWidth="1"/>
    <col min="7116" max="7116" width="5.375" customWidth="1"/>
    <col min="7117" max="7117" width="7.625" customWidth="1"/>
    <col min="7118" max="7118" width="5.375" bestFit="1" customWidth="1"/>
    <col min="7119" max="7119" width="7.625" customWidth="1"/>
    <col min="7120" max="7120" width="5.375" customWidth="1"/>
    <col min="7121" max="7121" width="7.625" customWidth="1"/>
    <col min="7122" max="7122" width="5.375" bestFit="1" customWidth="1"/>
    <col min="7123" max="7123" width="7.625" customWidth="1"/>
    <col min="7124" max="7124" width="5.375" customWidth="1"/>
    <col min="7125" max="7125" width="7.625" customWidth="1"/>
    <col min="7126" max="7126" width="5.375" bestFit="1" customWidth="1"/>
    <col min="7127" max="7127" width="7.625" customWidth="1"/>
    <col min="7128" max="7128" width="5.375" customWidth="1"/>
    <col min="7129" max="7129" width="7.625" customWidth="1"/>
    <col min="7130" max="7130" width="5.375" bestFit="1" customWidth="1"/>
    <col min="7131" max="7131" width="7.625" customWidth="1"/>
    <col min="7132" max="7132" width="5.375" customWidth="1"/>
    <col min="7133" max="7133" width="7.625" customWidth="1"/>
    <col min="7134" max="7134" width="5.375" bestFit="1" customWidth="1"/>
    <col min="7135" max="7135" width="7.625" customWidth="1"/>
    <col min="7136" max="7136" width="5.375" customWidth="1"/>
    <col min="7137" max="7137" width="7.625" customWidth="1"/>
    <col min="7138" max="7138" width="5.375" bestFit="1" customWidth="1"/>
    <col min="7139" max="7139" width="7.625" customWidth="1"/>
    <col min="7140" max="7140" width="5.375" customWidth="1"/>
    <col min="7141" max="7141" width="7.625" customWidth="1"/>
    <col min="7142" max="7142" width="5.375" bestFit="1" customWidth="1"/>
    <col min="7143" max="7143" width="7.625" customWidth="1"/>
    <col min="7144" max="7144" width="5.375" customWidth="1"/>
    <col min="7145" max="7145" width="7.625" customWidth="1"/>
    <col min="7146" max="7146" width="5.375" bestFit="1" customWidth="1"/>
    <col min="7147" max="7147" width="7.625" customWidth="1"/>
    <col min="7148" max="7148" width="5.375" customWidth="1"/>
    <col min="7149" max="7149" width="7.625" customWidth="1"/>
    <col min="7150" max="7150" width="5.375" bestFit="1" customWidth="1"/>
    <col min="7151" max="7151" width="7.625" customWidth="1"/>
    <col min="7152" max="7152" width="5.375" customWidth="1"/>
    <col min="7153" max="7153" width="7.625" customWidth="1"/>
    <col min="7154" max="7154" width="5.375" bestFit="1" customWidth="1"/>
    <col min="7155" max="7155" width="7.625" customWidth="1"/>
    <col min="7156" max="7156" width="5.375" customWidth="1"/>
    <col min="7157" max="7157" width="7.625" customWidth="1"/>
    <col min="7158" max="7158" width="5.375" bestFit="1" customWidth="1"/>
    <col min="7159" max="7159" width="7.625" customWidth="1"/>
    <col min="7160" max="7160" width="5.375" customWidth="1"/>
    <col min="7161" max="7161" width="7.625" customWidth="1"/>
    <col min="7162" max="7162" width="5.375" bestFit="1" customWidth="1"/>
    <col min="7163" max="7163" width="7.625" customWidth="1"/>
    <col min="7164" max="7164" width="5.375" customWidth="1"/>
    <col min="7165" max="7165" width="7.625" customWidth="1"/>
    <col min="7166" max="7166" width="5.375" bestFit="1" customWidth="1"/>
    <col min="7167" max="7167" width="7.625" customWidth="1"/>
    <col min="7168" max="7168" width="5.375" customWidth="1"/>
    <col min="7169" max="7169" width="7.625" customWidth="1"/>
    <col min="7170" max="7170" width="5.375" bestFit="1" customWidth="1"/>
    <col min="7171" max="7171" width="7.625" customWidth="1"/>
    <col min="7172" max="7172" width="5.375" customWidth="1"/>
    <col min="7173" max="7173" width="7.625" customWidth="1"/>
    <col min="7174" max="7174" width="5.375" bestFit="1" customWidth="1"/>
    <col min="7175" max="7175" width="7.625" customWidth="1"/>
    <col min="7176" max="7176" width="5.375" customWidth="1"/>
    <col min="7177" max="7177" width="7.625" customWidth="1"/>
    <col min="7178" max="7178" width="5.375" bestFit="1" customWidth="1"/>
    <col min="7179" max="7179" width="7.625" customWidth="1"/>
    <col min="7180" max="7180" width="5.375" customWidth="1"/>
    <col min="7181" max="7181" width="7.625" customWidth="1"/>
    <col min="7182" max="7182" width="5.375" bestFit="1" customWidth="1"/>
    <col min="7183" max="7183" width="7.625" customWidth="1"/>
    <col min="7184" max="7184" width="5.375" customWidth="1"/>
    <col min="7185" max="7185" width="7.625" customWidth="1"/>
    <col min="7186" max="7186" width="5.375" bestFit="1" customWidth="1"/>
    <col min="7187" max="7187" width="7.625" customWidth="1"/>
    <col min="7188" max="7188" width="5.375" customWidth="1"/>
    <col min="7189" max="7189" width="7.625" customWidth="1"/>
    <col min="7190" max="7190" width="5.375" bestFit="1" customWidth="1"/>
    <col min="7191" max="7191" width="7.625" customWidth="1"/>
    <col min="7192" max="7192" width="5.375" customWidth="1"/>
    <col min="7193" max="7193" width="7.625" customWidth="1"/>
    <col min="7194" max="7194" width="5.375" bestFit="1" customWidth="1"/>
    <col min="7195" max="7195" width="7.625" customWidth="1"/>
    <col min="7196" max="7196" width="5.375" customWidth="1"/>
    <col min="7197" max="7197" width="7.625" customWidth="1"/>
    <col min="7198" max="7198" width="5.375" bestFit="1" customWidth="1"/>
    <col min="7199" max="7199" width="7.625" customWidth="1"/>
    <col min="7200" max="7200" width="5.375" customWidth="1"/>
    <col min="7201" max="7201" width="7.625" customWidth="1"/>
    <col min="7202" max="7202" width="5.375" bestFit="1" customWidth="1"/>
    <col min="7203" max="7203" width="7.625" customWidth="1"/>
    <col min="7204" max="7204" width="5.375" customWidth="1"/>
    <col min="7205" max="7205" width="7.625" customWidth="1"/>
    <col min="7206" max="7206" width="5.375" bestFit="1" customWidth="1"/>
    <col min="7208" max="7209" width="5.375" bestFit="1" customWidth="1"/>
    <col min="7210" max="7210" width="2.125" bestFit="1" customWidth="1"/>
    <col min="7361" max="7361" width="4.375" customWidth="1"/>
    <col min="7362" max="7362" width="30.5" customWidth="1"/>
    <col min="7365" max="7365" width="10.75" customWidth="1"/>
    <col min="7366" max="7366" width="5.25" customWidth="1"/>
    <col min="7367" max="7367" width="7.625" customWidth="1"/>
    <col min="7368" max="7368" width="5.375" customWidth="1"/>
    <col min="7369" max="7369" width="7.625" customWidth="1"/>
    <col min="7370" max="7370" width="6" bestFit="1" customWidth="1"/>
    <col min="7371" max="7371" width="7.625" customWidth="1"/>
    <col min="7372" max="7372" width="5.375" customWidth="1"/>
    <col min="7373" max="7373" width="7.625" customWidth="1"/>
    <col min="7374" max="7374" width="5.375" bestFit="1" customWidth="1"/>
    <col min="7375" max="7375" width="7.625" customWidth="1"/>
    <col min="7376" max="7376" width="5.375" customWidth="1"/>
    <col min="7377" max="7377" width="7.625" customWidth="1"/>
    <col min="7378" max="7378" width="5.375" bestFit="1" customWidth="1"/>
    <col min="7379" max="7379" width="7.625" customWidth="1"/>
    <col min="7380" max="7380" width="5.375" customWidth="1"/>
    <col min="7381" max="7381" width="7.625" customWidth="1"/>
    <col min="7382" max="7382" width="5.375" bestFit="1" customWidth="1"/>
    <col min="7383" max="7383" width="7.625" customWidth="1"/>
    <col min="7384" max="7384" width="5.375" customWidth="1"/>
    <col min="7385" max="7385" width="7.625" customWidth="1"/>
    <col min="7386" max="7386" width="5.375" bestFit="1" customWidth="1"/>
    <col min="7387" max="7387" width="7.625" customWidth="1"/>
    <col min="7388" max="7388" width="5.375" customWidth="1"/>
    <col min="7389" max="7389" width="7.625" customWidth="1"/>
    <col min="7390" max="7390" width="5.375" bestFit="1" customWidth="1"/>
    <col min="7391" max="7391" width="7.625" customWidth="1"/>
    <col min="7392" max="7392" width="5.375" customWidth="1"/>
    <col min="7393" max="7393" width="7.625" customWidth="1"/>
    <col min="7394" max="7394" width="5.375" bestFit="1" customWidth="1"/>
    <col min="7395" max="7395" width="7.625" customWidth="1"/>
    <col min="7396" max="7396" width="5.375" customWidth="1"/>
    <col min="7397" max="7397" width="7.625" customWidth="1"/>
    <col min="7398" max="7398" width="5.375" bestFit="1" customWidth="1"/>
    <col min="7399" max="7399" width="7.625" customWidth="1"/>
    <col min="7400" max="7400" width="5.375" customWidth="1"/>
    <col min="7401" max="7401" width="7.625" customWidth="1"/>
    <col min="7402" max="7402" width="5.375" bestFit="1" customWidth="1"/>
    <col min="7403" max="7403" width="7.625" customWidth="1"/>
    <col min="7404" max="7404" width="5.375" customWidth="1"/>
    <col min="7405" max="7405" width="7.625" customWidth="1"/>
    <col min="7406" max="7406" width="5.375" bestFit="1" customWidth="1"/>
    <col min="7407" max="7407" width="7.625" customWidth="1"/>
    <col min="7408" max="7408" width="5.375" customWidth="1"/>
    <col min="7409" max="7409" width="7.625" customWidth="1"/>
    <col min="7410" max="7410" width="5.375" bestFit="1" customWidth="1"/>
    <col min="7411" max="7411" width="7.625" customWidth="1"/>
    <col min="7412" max="7412" width="5.375" customWidth="1"/>
    <col min="7413" max="7413" width="7.625" customWidth="1"/>
    <col min="7414" max="7414" width="5.375" bestFit="1" customWidth="1"/>
    <col min="7415" max="7415" width="7.625" customWidth="1"/>
    <col min="7416" max="7416" width="5.375" customWidth="1"/>
    <col min="7417" max="7417" width="7.625" customWidth="1"/>
    <col min="7418" max="7418" width="5.375" bestFit="1" customWidth="1"/>
    <col min="7419" max="7419" width="7.625" customWidth="1"/>
    <col min="7420" max="7420" width="5.375" customWidth="1"/>
    <col min="7421" max="7421" width="7.625" customWidth="1"/>
    <col min="7422" max="7422" width="5.375" bestFit="1" customWidth="1"/>
    <col min="7423" max="7423" width="7.625" customWidth="1"/>
    <col min="7424" max="7424" width="5.375" customWidth="1"/>
    <col min="7425" max="7425" width="7.625" customWidth="1"/>
    <col min="7426" max="7426" width="5.375" bestFit="1" customWidth="1"/>
    <col min="7427" max="7427" width="7.625" customWidth="1"/>
    <col min="7428" max="7428" width="5.375" customWidth="1"/>
    <col min="7429" max="7429" width="7.625" customWidth="1"/>
    <col min="7430" max="7430" width="5.375" bestFit="1" customWidth="1"/>
    <col min="7431" max="7431" width="7.625" customWidth="1"/>
    <col min="7432" max="7432" width="5.375" customWidth="1"/>
    <col min="7433" max="7433" width="7.625" customWidth="1"/>
    <col min="7434" max="7434" width="5.375" bestFit="1" customWidth="1"/>
    <col min="7435" max="7435" width="7.625" customWidth="1"/>
    <col min="7436" max="7436" width="5.375" customWidth="1"/>
    <col min="7437" max="7437" width="7.625" customWidth="1"/>
    <col min="7438" max="7438" width="5.375" bestFit="1" customWidth="1"/>
    <col min="7439" max="7439" width="7.625" customWidth="1"/>
    <col min="7440" max="7440" width="5.375" customWidth="1"/>
    <col min="7441" max="7441" width="7.625" customWidth="1"/>
    <col min="7442" max="7442" width="5.375" bestFit="1" customWidth="1"/>
    <col min="7443" max="7443" width="7.625" customWidth="1"/>
    <col min="7444" max="7444" width="5.375" customWidth="1"/>
    <col min="7445" max="7445" width="7.625" customWidth="1"/>
    <col min="7446" max="7446" width="5.375" bestFit="1" customWidth="1"/>
    <col min="7447" max="7447" width="7.625" customWidth="1"/>
    <col min="7448" max="7448" width="5.375" customWidth="1"/>
    <col min="7449" max="7449" width="7.625" customWidth="1"/>
    <col min="7450" max="7450" width="5.375" bestFit="1" customWidth="1"/>
    <col min="7451" max="7451" width="7.625" customWidth="1"/>
    <col min="7452" max="7452" width="5.375" customWidth="1"/>
    <col min="7453" max="7453" width="7.625" customWidth="1"/>
    <col min="7454" max="7454" width="5.375" bestFit="1" customWidth="1"/>
    <col min="7455" max="7455" width="7.625" customWidth="1"/>
    <col min="7456" max="7456" width="5.375" customWidth="1"/>
    <col min="7457" max="7457" width="7.625" customWidth="1"/>
    <col min="7458" max="7458" width="5.375" bestFit="1" customWidth="1"/>
    <col min="7459" max="7459" width="7.625" customWidth="1"/>
    <col min="7460" max="7460" width="5.375" customWidth="1"/>
    <col min="7461" max="7461" width="7.625" customWidth="1"/>
    <col min="7462" max="7462" width="5.375" bestFit="1" customWidth="1"/>
    <col min="7464" max="7465" width="5.375" bestFit="1" customWidth="1"/>
    <col min="7466" max="7466" width="2.125" bestFit="1" customWidth="1"/>
    <col min="7617" max="7617" width="4.375" customWidth="1"/>
    <col min="7618" max="7618" width="30.5" customWidth="1"/>
    <col min="7621" max="7621" width="10.75" customWidth="1"/>
    <col min="7622" max="7622" width="5.25" customWidth="1"/>
    <col min="7623" max="7623" width="7.625" customWidth="1"/>
    <col min="7624" max="7624" width="5.375" customWidth="1"/>
    <col min="7625" max="7625" width="7.625" customWidth="1"/>
    <col min="7626" max="7626" width="6" bestFit="1" customWidth="1"/>
    <col min="7627" max="7627" width="7.625" customWidth="1"/>
    <col min="7628" max="7628" width="5.375" customWidth="1"/>
    <col min="7629" max="7629" width="7.625" customWidth="1"/>
    <col min="7630" max="7630" width="5.375" bestFit="1" customWidth="1"/>
    <col min="7631" max="7631" width="7.625" customWidth="1"/>
    <col min="7632" max="7632" width="5.375" customWidth="1"/>
    <col min="7633" max="7633" width="7.625" customWidth="1"/>
    <col min="7634" max="7634" width="5.375" bestFit="1" customWidth="1"/>
    <col min="7635" max="7635" width="7.625" customWidth="1"/>
    <col min="7636" max="7636" width="5.375" customWidth="1"/>
    <col min="7637" max="7637" width="7.625" customWidth="1"/>
    <col min="7638" max="7638" width="5.375" bestFit="1" customWidth="1"/>
    <col min="7639" max="7639" width="7.625" customWidth="1"/>
    <col min="7640" max="7640" width="5.375" customWidth="1"/>
    <col min="7641" max="7641" width="7.625" customWidth="1"/>
    <col min="7642" max="7642" width="5.375" bestFit="1" customWidth="1"/>
    <col min="7643" max="7643" width="7.625" customWidth="1"/>
    <col min="7644" max="7644" width="5.375" customWidth="1"/>
    <col min="7645" max="7645" width="7.625" customWidth="1"/>
    <col min="7646" max="7646" width="5.375" bestFit="1" customWidth="1"/>
    <col min="7647" max="7647" width="7.625" customWidth="1"/>
    <col min="7648" max="7648" width="5.375" customWidth="1"/>
    <col min="7649" max="7649" width="7.625" customWidth="1"/>
    <col min="7650" max="7650" width="5.375" bestFit="1" customWidth="1"/>
    <col min="7651" max="7651" width="7.625" customWidth="1"/>
    <col min="7652" max="7652" width="5.375" customWidth="1"/>
    <col min="7653" max="7653" width="7.625" customWidth="1"/>
    <col min="7654" max="7654" width="5.375" bestFit="1" customWidth="1"/>
    <col min="7655" max="7655" width="7.625" customWidth="1"/>
    <col min="7656" max="7656" width="5.375" customWidth="1"/>
    <col min="7657" max="7657" width="7.625" customWidth="1"/>
    <col min="7658" max="7658" width="5.375" bestFit="1" customWidth="1"/>
    <col min="7659" max="7659" width="7.625" customWidth="1"/>
    <col min="7660" max="7660" width="5.375" customWidth="1"/>
    <col min="7661" max="7661" width="7.625" customWidth="1"/>
    <col min="7662" max="7662" width="5.375" bestFit="1" customWidth="1"/>
    <col min="7663" max="7663" width="7.625" customWidth="1"/>
    <col min="7664" max="7664" width="5.375" customWidth="1"/>
    <col min="7665" max="7665" width="7.625" customWidth="1"/>
    <col min="7666" max="7666" width="5.375" bestFit="1" customWidth="1"/>
    <col min="7667" max="7667" width="7.625" customWidth="1"/>
    <col min="7668" max="7668" width="5.375" customWidth="1"/>
    <col min="7669" max="7669" width="7.625" customWidth="1"/>
    <col min="7670" max="7670" width="5.375" bestFit="1" customWidth="1"/>
    <col min="7671" max="7671" width="7.625" customWidth="1"/>
    <col min="7672" max="7672" width="5.375" customWidth="1"/>
    <col min="7673" max="7673" width="7.625" customWidth="1"/>
    <col min="7674" max="7674" width="5.375" bestFit="1" customWidth="1"/>
    <col min="7675" max="7675" width="7.625" customWidth="1"/>
    <col min="7676" max="7676" width="5.375" customWidth="1"/>
    <col min="7677" max="7677" width="7.625" customWidth="1"/>
    <col min="7678" max="7678" width="5.375" bestFit="1" customWidth="1"/>
    <col min="7679" max="7679" width="7.625" customWidth="1"/>
    <col min="7680" max="7680" width="5.375" customWidth="1"/>
    <col min="7681" max="7681" width="7.625" customWidth="1"/>
    <col min="7682" max="7682" width="5.375" bestFit="1" customWidth="1"/>
    <col min="7683" max="7683" width="7.625" customWidth="1"/>
    <col min="7684" max="7684" width="5.375" customWidth="1"/>
    <col min="7685" max="7685" width="7.625" customWidth="1"/>
    <col min="7686" max="7686" width="5.375" bestFit="1" customWidth="1"/>
    <col min="7687" max="7687" width="7.625" customWidth="1"/>
    <col min="7688" max="7688" width="5.375" customWidth="1"/>
    <col min="7689" max="7689" width="7.625" customWidth="1"/>
    <col min="7690" max="7690" width="5.375" bestFit="1" customWidth="1"/>
    <col min="7691" max="7691" width="7.625" customWidth="1"/>
    <col min="7692" max="7692" width="5.375" customWidth="1"/>
    <col min="7693" max="7693" width="7.625" customWidth="1"/>
    <col min="7694" max="7694" width="5.375" bestFit="1" customWidth="1"/>
    <col min="7695" max="7695" width="7.625" customWidth="1"/>
    <col min="7696" max="7696" width="5.375" customWidth="1"/>
    <col min="7697" max="7697" width="7.625" customWidth="1"/>
    <col min="7698" max="7698" width="5.375" bestFit="1" customWidth="1"/>
    <col min="7699" max="7699" width="7.625" customWidth="1"/>
    <col min="7700" max="7700" width="5.375" customWidth="1"/>
    <col min="7701" max="7701" width="7.625" customWidth="1"/>
    <col min="7702" max="7702" width="5.375" bestFit="1" customWidth="1"/>
    <col min="7703" max="7703" width="7.625" customWidth="1"/>
    <col min="7704" max="7704" width="5.375" customWidth="1"/>
    <col min="7705" max="7705" width="7.625" customWidth="1"/>
    <col min="7706" max="7706" width="5.375" bestFit="1" customWidth="1"/>
    <col min="7707" max="7707" width="7.625" customWidth="1"/>
    <col min="7708" max="7708" width="5.375" customWidth="1"/>
    <col min="7709" max="7709" width="7.625" customWidth="1"/>
    <col min="7710" max="7710" width="5.375" bestFit="1" customWidth="1"/>
    <col min="7711" max="7711" width="7.625" customWidth="1"/>
    <col min="7712" max="7712" width="5.375" customWidth="1"/>
    <col min="7713" max="7713" width="7.625" customWidth="1"/>
    <col min="7714" max="7714" width="5.375" bestFit="1" customWidth="1"/>
    <col min="7715" max="7715" width="7.625" customWidth="1"/>
    <col min="7716" max="7716" width="5.375" customWidth="1"/>
    <col min="7717" max="7717" width="7.625" customWidth="1"/>
    <col min="7718" max="7718" width="5.375" bestFit="1" customWidth="1"/>
    <col min="7720" max="7721" width="5.375" bestFit="1" customWidth="1"/>
    <col min="7722" max="7722" width="2.125" bestFit="1" customWidth="1"/>
    <col min="7873" max="7873" width="4.375" customWidth="1"/>
    <col min="7874" max="7874" width="30.5" customWidth="1"/>
    <col min="7877" max="7877" width="10.75" customWidth="1"/>
    <col min="7878" max="7878" width="5.25" customWidth="1"/>
    <col min="7879" max="7879" width="7.625" customWidth="1"/>
    <col min="7880" max="7880" width="5.375" customWidth="1"/>
    <col min="7881" max="7881" width="7.625" customWidth="1"/>
    <col min="7882" max="7882" width="6" bestFit="1" customWidth="1"/>
    <col min="7883" max="7883" width="7.625" customWidth="1"/>
    <col min="7884" max="7884" width="5.375" customWidth="1"/>
    <col min="7885" max="7885" width="7.625" customWidth="1"/>
    <col min="7886" max="7886" width="5.375" bestFit="1" customWidth="1"/>
    <col min="7887" max="7887" width="7.625" customWidth="1"/>
    <col min="7888" max="7888" width="5.375" customWidth="1"/>
    <col min="7889" max="7889" width="7.625" customWidth="1"/>
    <col min="7890" max="7890" width="5.375" bestFit="1" customWidth="1"/>
    <col min="7891" max="7891" width="7.625" customWidth="1"/>
    <col min="7892" max="7892" width="5.375" customWidth="1"/>
    <col min="7893" max="7893" width="7.625" customWidth="1"/>
    <col min="7894" max="7894" width="5.375" bestFit="1" customWidth="1"/>
    <col min="7895" max="7895" width="7.625" customWidth="1"/>
    <col min="7896" max="7896" width="5.375" customWidth="1"/>
    <col min="7897" max="7897" width="7.625" customWidth="1"/>
    <col min="7898" max="7898" width="5.375" bestFit="1" customWidth="1"/>
    <col min="7899" max="7899" width="7.625" customWidth="1"/>
    <col min="7900" max="7900" width="5.375" customWidth="1"/>
    <col min="7901" max="7901" width="7.625" customWidth="1"/>
    <col min="7902" max="7902" width="5.375" bestFit="1" customWidth="1"/>
    <col min="7903" max="7903" width="7.625" customWidth="1"/>
    <col min="7904" max="7904" width="5.375" customWidth="1"/>
    <col min="7905" max="7905" width="7.625" customWidth="1"/>
    <col min="7906" max="7906" width="5.375" bestFit="1" customWidth="1"/>
    <col min="7907" max="7907" width="7.625" customWidth="1"/>
    <col min="7908" max="7908" width="5.375" customWidth="1"/>
    <col min="7909" max="7909" width="7.625" customWidth="1"/>
    <col min="7910" max="7910" width="5.375" bestFit="1" customWidth="1"/>
    <col min="7911" max="7911" width="7.625" customWidth="1"/>
    <col min="7912" max="7912" width="5.375" customWidth="1"/>
    <col min="7913" max="7913" width="7.625" customWidth="1"/>
    <col min="7914" max="7914" width="5.375" bestFit="1" customWidth="1"/>
    <col min="7915" max="7915" width="7.625" customWidth="1"/>
    <col min="7916" max="7916" width="5.375" customWidth="1"/>
    <col min="7917" max="7917" width="7.625" customWidth="1"/>
    <col min="7918" max="7918" width="5.375" bestFit="1" customWidth="1"/>
    <col min="7919" max="7919" width="7.625" customWidth="1"/>
    <col min="7920" max="7920" width="5.375" customWidth="1"/>
    <col min="7921" max="7921" width="7.625" customWidth="1"/>
    <col min="7922" max="7922" width="5.375" bestFit="1" customWidth="1"/>
    <col min="7923" max="7923" width="7.625" customWidth="1"/>
    <col min="7924" max="7924" width="5.375" customWidth="1"/>
    <col min="7925" max="7925" width="7.625" customWidth="1"/>
    <col min="7926" max="7926" width="5.375" bestFit="1" customWidth="1"/>
    <col min="7927" max="7927" width="7.625" customWidth="1"/>
    <col min="7928" max="7928" width="5.375" customWidth="1"/>
    <col min="7929" max="7929" width="7.625" customWidth="1"/>
    <col min="7930" max="7930" width="5.375" bestFit="1" customWidth="1"/>
    <col min="7931" max="7931" width="7.625" customWidth="1"/>
    <col min="7932" max="7932" width="5.375" customWidth="1"/>
    <col min="7933" max="7933" width="7.625" customWidth="1"/>
    <col min="7934" max="7934" width="5.375" bestFit="1" customWidth="1"/>
    <col min="7935" max="7935" width="7.625" customWidth="1"/>
    <col min="7936" max="7936" width="5.375" customWidth="1"/>
    <col min="7937" max="7937" width="7.625" customWidth="1"/>
    <col min="7938" max="7938" width="5.375" bestFit="1" customWidth="1"/>
    <col min="7939" max="7939" width="7.625" customWidth="1"/>
    <col min="7940" max="7940" width="5.375" customWidth="1"/>
    <col min="7941" max="7941" width="7.625" customWidth="1"/>
    <col min="7942" max="7942" width="5.375" bestFit="1" customWidth="1"/>
    <col min="7943" max="7943" width="7.625" customWidth="1"/>
    <col min="7944" max="7944" width="5.375" customWidth="1"/>
    <col min="7945" max="7945" width="7.625" customWidth="1"/>
    <col min="7946" max="7946" width="5.375" bestFit="1" customWidth="1"/>
    <col min="7947" max="7947" width="7.625" customWidth="1"/>
    <col min="7948" max="7948" width="5.375" customWidth="1"/>
    <col min="7949" max="7949" width="7.625" customWidth="1"/>
    <col min="7950" max="7950" width="5.375" bestFit="1" customWidth="1"/>
    <col min="7951" max="7951" width="7.625" customWidth="1"/>
    <col min="7952" max="7952" width="5.375" customWidth="1"/>
    <col min="7953" max="7953" width="7.625" customWidth="1"/>
    <col min="7954" max="7954" width="5.375" bestFit="1" customWidth="1"/>
    <col min="7955" max="7955" width="7.625" customWidth="1"/>
    <col min="7956" max="7956" width="5.375" customWidth="1"/>
    <col min="7957" max="7957" width="7.625" customWidth="1"/>
    <col min="7958" max="7958" width="5.375" bestFit="1" customWidth="1"/>
    <col min="7959" max="7959" width="7.625" customWidth="1"/>
    <col min="7960" max="7960" width="5.375" customWidth="1"/>
    <col min="7961" max="7961" width="7.625" customWidth="1"/>
    <col min="7962" max="7962" width="5.375" bestFit="1" customWidth="1"/>
    <col min="7963" max="7963" width="7.625" customWidth="1"/>
    <col min="7964" max="7964" width="5.375" customWidth="1"/>
    <col min="7965" max="7965" width="7.625" customWidth="1"/>
    <col min="7966" max="7966" width="5.375" bestFit="1" customWidth="1"/>
    <col min="7967" max="7967" width="7.625" customWidth="1"/>
    <col min="7968" max="7968" width="5.375" customWidth="1"/>
    <col min="7969" max="7969" width="7.625" customWidth="1"/>
    <col min="7970" max="7970" width="5.375" bestFit="1" customWidth="1"/>
    <col min="7971" max="7971" width="7.625" customWidth="1"/>
    <col min="7972" max="7972" width="5.375" customWidth="1"/>
    <col min="7973" max="7973" width="7.625" customWidth="1"/>
    <col min="7974" max="7974" width="5.375" bestFit="1" customWidth="1"/>
    <col min="7976" max="7977" width="5.375" bestFit="1" customWidth="1"/>
    <col min="7978" max="7978" width="2.125" bestFit="1" customWidth="1"/>
    <col min="8129" max="8129" width="4.375" customWidth="1"/>
    <col min="8130" max="8130" width="30.5" customWidth="1"/>
    <col min="8133" max="8133" width="10.75" customWidth="1"/>
    <col min="8134" max="8134" width="5.25" customWidth="1"/>
    <col min="8135" max="8135" width="7.625" customWidth="1"/>
    <col min="8136" max="8136" width="5.375" customWidth="1"/>
    <col min="8137" max="8137" width="7.625" customWidth="1"/>
    <col min="8138" max="8138" width="6" bestFit="1" customWidth="1"/>
    <col min="8139" max="8139" width="7.625" customWidth="1"/>
    <col min="8140" max="8140" width="5.375" customWidth="1"/>
    <col min="8141" max="8141" width="7.625" customWidth="1"/>
    <col min="8142" max="8142" width="5.375" bestFit="1" customWidth="1"/>
    <col min="8143" max="8143" width="7.625" customWidth="1"/>
    <col min="8144" max="8144" width="5.375" customWidth="1"/>
    <col min="8145" max="8145" width="7.625" customWidth="1"/>
    <col min="8146" max="8146" width="5.375" bestFit="1" customWidth="1"/>
    <col min="8147" max="8147" width="7.625" customWidth="1"/>
    <col min="8148" max="8148" width="5.375" customWidth="1"/>
    <col min="8149" max="8149" width="7.625" customWidth="1"/>
    <col min="8150" max="8150" width="5.375" bestFit="1" customWidth="1"/>
    <col min="8151" max="8151" width="7.625" customWidth="1"/>
    <col min="8152" max="8152" width="5.375" customWidth="1"/>
    <col min="8153" max="8153" width="7.625" customWidth="1"/>
    <col min="8154" max="8154" width="5.375" bestFit="1" customWidth="1"/>
    <col min="8155" max="8155" width="7.625" customWidth="1"/>
    <col min="8156" max="8156" width="5.375" customWidth="1"/>
    <col min="8157" max="8157" width="7.625" customWidth="1"/>
    <col min="8158" max="8158" width="5.375" bestFit="1" customWidth="1"/>
    <col min="8159" max="8159" width="7.625" customWidth="1"/>
    <col min="8160" max="8160" width="5.375" customWidth="1"/>
    <col min="8161" max="8161" width="7.625" customWidth="1"/>
    <col min="8162" max="8162" width="5.375" bestFit="1" customWidth="1"/>
    <col min="8163" max="8163" width="7.625" customWidth="1"/>
    <col min="8164" max="8164" width="5.375" customWidth="1"/>
    <col min="8165" max="8165" width="7.625" customWidth="1"/>
    <col min="8166" max="8166" width="5.375" bestFit="1" customWidth="1"/>
    <col min="8167" max="8167" width="7.625" customWidth="1"/>
    <col min="8168" max="8168" width="5.375" customWidth="1"/>
    <col min="8169" max="8169" width="7.625" customWidth="1"/>
    <col min="8170" max="8170" width="5.375" bestFit="1" customWidth="1"/>
    <col min="8171" max="8171" width="7.625" customWidth="1"/>
    <col min="8172" max="8172" width="5.375" customWidth="1"/>
    <col min="8173" max="8173" width="7.625" customWidth="1"/>
    <col min="8174" max="8174" width="5.375" bestFit="1" customWidth="1"/>
    <col min="8175" max="8175" width="7.625" customWidth="1"/>
    <col min="8176" max="8176" width="5.375" customWidth="1"/>
    <col min="8177" max="8177" width="7.625" customWidth="1"/>
    <col min="8178" max="8178" width="5.375" bestFit="1" customWidth="1"/>
    <col min="8179" max="8179" width="7.625" customWidth="1"/>
    <col min="8180" max="8180" width="5.375" customWidth="1"/>
    <col min="8181" max="8181" width="7.625" customWidth="1"/>
    <col min="8182" max="8182" width="5.375" bestFit="1" customWidth="1"/>
    <col min="8183" max="8183" width="7.625" customWidth="1"/>
    <col min="8184" max="8184" width="5.375" customWidth="1"/>
    <col min="8185" max="8185" width="7.625" customWidth="1"/>
    <col min="8186" max="8186" width="5.375" bestFit="1" customWidth="1"/>
    <col min="8187" max="8187" width="7.625" customWidth="1"/>
    <col min="8188" max="8188" width="5.375" customWidth="1"/>
    <col min="8189" max="8189" width="7.625" customWidth="1"/>
    <col min="8190" max="8190" width="5.375" bestFit="1" customWidth="1"/>
    <col min="8191" max="8191" width="7.625" customWidth="1"/>
    <col min="8192" max="8192" width="5.375" customWidth="1"/>
    <col min="8193" max="8193" width="7.625" customWidth="1"/>
    <col min="8194" max="8194" width="5.375" bestFit="1" customWidth="1"/>
    <col min="8195" max="8195" width="7.625" customWidth="1"/>
    <col min="8196" max="8196" width="5.375" customWidth="1"/>
    <col min="8197" max="8197" width="7.625" customWidth="1"/>
    <col min="8198" max="8198" width="5.375" bestFit="1" customWidth="1"/>
    <col min="8199" max="8199" width="7.625" customWidth="1"/>
    <col min="8200" max="8200" width="5.375" customWidth="1"/>
    <col min="8201" max="8201" width="7.625" customWidth="1"/>
    <col min="8202" max="8202" width="5.375" bestFit="1" customWidth="1"/>
    <col min="8203" max="8203" width="7.625" customWidth="1"/>
    <col min="8204" max="8204" width="5.375" customWidth="1"/>
    <col min="8205" max="8205" width="7.625" customWidth="1"/>
    <col min="8206" max="8206" width="5.375" bestFit="1" customWidth="1"/>
    <col min="8207" max="8207" width="7.625" customWidth="1"/>
    <col min="8208" max="8208" width="5.375" customWidth="1"/>
    <col min="8209" max="8209" width="7.625" customWidth="1"/>
    <col min="8210" max="8210" width="5.375" bestFit="1" customWidth="1"/>
    <col min="8211" max="8211" width="7.625" customWidth="1"/>
    <col min="8212" max="8212" width="5.375" customWidth="1"/>
    <col min="8213" max="8213" width="7.625" customWidth="1"/>
    <col min="8214" max="8214" width="5.375" bestFit="1" customWidth="1"/>
    <col min="8215" max="8215" width="7.625" customWidth="1"/>
    <col min="8216" max="8216" width="5.375" customWidth="1"/>
    <col min="8217" max="8217" width="7.625" customWidth="1"/>
    <col min="8218" max="8218" width="5.375" bestFit="1" customWidth="1"/>
    <col min="8219" max="8219" width="7.625" customWidth="1"/>
    <col min="8220" max="8220" width="5.375" customWidth="1"/>
    <col min="8221" max="8221" width="7.625" customWidth="1"/>
    <col min="8222" max="8222" width="5.375" bestFit="1" customWidth="1"/>
    <col min="8223" max="8223" width="7.625" customWidth="1"/>
    <col min="8224" max="8224" width="5.375" customWidth="1"/>
    <col min="8225" max="8225" width="7.625" customWidth="1"/>
    <col min="8226" max="8226" width="5.375" bestFit="1" customWidth="1"/>
    <col min="8227" max="8227" width="7.625" customWidth="1"/>
    <col min="8228" max="8228" width="5.375" customWidth="1"/>
    <col min="8229" max="8229" width="7.625" customWidth="1"/>
    <col min="8230" max="8230" width="5.375" bestFit="1" customWidth="1"/>
    <col min="8232" max="8233" width="5.375" bestFit="1" customWidth="1"/>
    <col min="8234" max="8234" width="2.125" bestFit="1" customWidth="1"/>
    <col min="8385" max="8385" width="4.375" customWidth="1"/>
    <col min="8386" max="8386" width="30.5" customWidth="1"/>
    <col min="8389" max="8389" width="10.75" customWidth="1"/>
    <col min="8390" max="8390" width="5.25" customWidth="1"/>
    <col min="8391" max="8391" width="7.625" customWidth="1"/>
    <col min="8392" max="8392" width="5.375" customWidth="1"/>
    <col min="8393" max="8393" width="7.625" customWidth="1"/>
    <col min="8394" max="8394" width="6" bestFit="1" customWidth="1"/>
    <col min="8395" max="8395" width="7.625" customWidth="1"/>
    <col min="8396" max="8396" width="5.375" customWidth="1"/>
    <col min="8397" max="8397" width="7.625" customWidth="1"/>
    <col min="8398" max="8398" width="5.375" bestFit="1" customWidth="1"/>
    <col min="8399" max="8399" width="7.625" customWidth="1"/>
    <col min="8400" max="8400" width="5.375" customWidth="1"/>
    <col min="8401" max="8401" width="7.625" customWidth="1"/>
    <col min="8402" max="8402" width="5.375" bestFit="1" customWidth="1"/>
    <col min="8403" max="8403" width="7.625" customWidth="1"/>
    <col min="8404" max="8404" width="5.375" customWidth="1"/>
    <col min="8405" max="8405" width="7.625" customWidth="1"/>
    <col min="8406" max="8406" width="5.375" bestFit="1" customWidth="1"/>
    <col min="8407" max="8407" width="7.625" customWidth="1"/>
    <col min="8408" max="8408" width="5.375" customWidth="1"/>
    <col min="8409" max="8409" width="7.625" customWidth="1"/>
    <col min="8410" max="8410" width="5.375" bestFit="1" customWidth="1"/>
    <col min="8411" max="8411" width="7.625" customWidth="1"/>
    <col min="8412" max="8412" width="5.375" customWidth="1"/>
    <col min="8413" max="8413" width="7.625" customWidth="1"/>
    <col min="8414" max="8414" width="5.375" bestFit="1" customWidth="1"/>
    <col min="8415" max="8415" width="7.625" customWidth="1"/>
    <col min="8416" max="8416" width="5.375" customWidth="1"/>
    <col min="8417" max="8417" width="7.625" customWidth="1"/>
    <col min="8418" max="8418" width="5.375" bestFit="1" customWidth="1"/>
    <col min="8419" max="8419" width="7.625" customWidth="1"/>
    <col min="8420" max="8420" width="5.375" customWidth="1"/>
    <col min="8421" max="8421" width="7.625" customWidth="1"/>
    <col min="8422" max="8422" width="5.375" bestFit="1" customWidth="1"/>
    <col min="8423" max="8423" width="7.625" customWidth="1"/>
    <col min="8424" max="8424" width="5.375" customWidth="1"/>
    <col min="8425" max="8425" width="7.625" customWidth="1"/>
    <col min="8426" max="8426" width="5.375" bestFit="1" customWidth="1"/>
    <col min="8427" max="8427" width="7.625" customWidth="1"/>
    <col min="8428" max="8428" width="5.375" customWidth="1"/>
    <col min="8429" max="8429" width="7.625" customWidth="1"/>
    <col min="8430" max="8430" width="5.375" bestFit="1" customWidth="1"/>
    <col min="8431" max="8431" width="7.625" customWidth="1"/>
    <col min="8432" max="8432" width="5.375" customWidth="1"/>
    <col min="8433" max="8433" width="7.625" customWidth="1"/>
    <col min="8434" max="8434" width="5.375" bestFit="1" customWidth="1"/>
    <col min="8435" max="8435" width="7.625" customWidth="1"/>
    <col min="8436" max="8436" width="5.375" customWidth="1"/>
    <col min="8437" max="8437" width="7.625" customWidth="1"/>
    <col min="8438" max="8438" width="5.375" bestFit="1" customWidth="1"/>
    <col min="8439" max="8439" width="7.625" customWidth="1"/>
    <col min="8440" max="8440" width="5.375" customWidth="1"/>
    <col min="8441" max="8441" width="7.625" customWidth="1"/>
    <col min="8442" max="8442" width="5.375" bestFit="1" customWidth="1"/>
    <col min="8443" max="8443" width="7.625" customWidth="1"/>
    <col min="8444" max="8444" width="5.375" customWidth="1"/>
    <col min="8445" max="8445" width="7.625" customWidth="1"/>
    <col min="8446" max="8446" width="5.375" bestFit="1" customWidth="1"/>
    <col min="8447" max="8447" width="7.625" customWidth="1"/>
    <col min="8448" max="8448" width="5.375" customWidth="1"/>
    <col min="8449" max="8449" width="7.625" customWidth="1"/>
    <col min="8450" max="8450" width="5.375" bestFit="1" customWidth="1"/>
    <col min="8451" max="8451" width="7.625" customWidth="1"/>
    <col min="8452" max="8452" width="5.375" customWidth="1"/>
    <col min="8453" max="8453" width="7.625" customWidth="1"/>
    <col min="8454" max="8454" width="5.375" bestFit="1" customWidth="1"/>
    <col min="8455" max="8455" width="7.625" customWidth="1"/>
    <col min="8456" max="8456" width="5.375" customWidth="1"/>
    <col min="8457" max="8457" width="7.625" customWidth="1"/>
    <col min="8458" max="8458" width="5.375" bestFit="1" customWidth="1"/>
    <col min="8459" max="8459" width="7.625" customWidth="1"/>
    <col min="8460" max="8460" width="5.375" customWidth="1"/>
    <col min="8461" max="8461" width="7.625" customWidth="1"/>
    <col min="8462" max="8462" width="5.375" bestFit="1" customWidth="1"/>
    <col min="8463" max="8463" width="7.625" customWidth="1"/>
    <col min="8464" max="8464" width="5.375" customWidth="1"/>
    <col min="8465" max="8465" width="7.625" customWidth="1"/>
    <col min="8466" max="8466" width="5.375" bestFit="1" customWidth="1"/>
    <col min="8467" max="8467" width="7.625" customWidth="1"/>
    <col min="8468" max="8468" width="5.375" customWidth="1"/>
    <col min="8469" max="8469" width="7.625" customWidth="1"/>
    <col min="8470" max="8470" width="5.375" bestFit="1" customWidth="1"/>
    <col min="8471" max="8471" width="7.625" customWidth="1"/>
    <col min="8472" max="8472" width="5.375" customWidth="1"/>
    <col min="8473" max="8473" width="7.625" customWidth="1"/>
    <col min="8474" max="8474" width="5.375" bestFit="1" customWidth="1"/>
    <col min="8475" max="8475" width="7.625" customWidth="1"/>
    <col min="8476" max="8476" width="5.375" customWidth="1"/>
    <col min="8477" max="8477" width="7.625" customWidth="1"/>
    <col min="8478" max="8478" width="5.375" bestFit="1" customWidth="1"/>
    <col min="8479" max="8479" width="7.625" customWidth="1"/>
    <col min="8480" max="8480" width="5.375" customWidth="1"/>
    <col min="8481" max="8481" width="7.625" customWidth="1"/>
    <col min="8482" max="8482" width="5.375" bestFit="1" customWidth="1"/>
    <col min="8483" max="8483" width="7.625" customWidth="1"/>
    <col min="8484" max="8484" width="5.375" customWidth="1"/>
    <col min="8485" max="8485" width="7.625" customWidth="1"/>
    <col min="8486" max="8486" width="5.375" bestFit="1" customWidth="1"/>
    <col min="8488" max="8489" width="5.375" bestFit="1" customWidth="1"/>
    <col min="8490" max="8490" width="2.125" bestFit="1" customWidth="1"/>
    <col min="8641" max="8641" width="4.375" customWidth="1"/>
    <col min="8642" max="8642" width="30.5" customWidth="1"/>
    <col min="8645" max="8645" width="10.75" customWidth="1"/>
    <col min="8646" max="8646" width="5.25" customWidth="1"/>
    <col min="8647" max="8647" width="7.625" customWidth="1"/>
    <col min="8648" max="8648" width="5.375" customWidth="1"/>
    <col min="8649" max="8649" width="7.625" customWidth="1"/>
    <col min="8650" max="8650" width="6" bestFit="1" customWidth="1"/>
    <col min="8651" max="8651" width="7.625" customWidth="1"/>
    <col min="8652" max="8652" width="5.375" customWidth="1"/>
    <col min="8653" max="8653" width="7.625" customWidth="1"/>
    <col min="8654" max="8654" width="5.375" bestFit="1" customWidth="1"/>
    <col min="8655" max="8655" width="7.625" customWidth="1"/>
    <col min="8656" max="8656" width="5.375" customWidth="1"/>
    <col min="8657" max="8657" width="7.625" customWidth="1"/>
    <col min="8658" max="8658" width="5.375" bestFit="1" customWidth="1"/>
    <col min="8659" max="8659" width="7.625" customWidth="1"/>
    <col min="8660" max="8660" width="5.375" customWidth="1"/>
    <col min="8661" max="8661" width="7.625" customWidth="1"/>
    <col min="8662" max="8662" width="5.375" bestFit="1" customWidth="1"/>
    <col min="8663" max="8663" width="7.625" customWidth="1"/>
    <col min="8664" max="8664" width="5.375" customWidth="1"/>
    <col min="8665" max="8665" width="7.625" customWidth="1"/>
    <col min="8666" max="8666" width="5.375" bestFit="1" customWidth="1"/>
    <col min="8667" max="8667" width="7.625" customWidth="1"/>
    <col min="8668" max="8668" width="5.375" customWidth="1"/>
    <col min="8669" max="8669" width="7.625" customWidth="1"/>
    <col min="8670" max="8670" width="5.375" bestFit="1" customWidth="1"/>
    <col min="8671" max="8671" width="7.625" customWidth="1"/>
    <col min="8672" max="8672" width="5.375" customWidth="1"/>
    <col min="8673" max="8673" width="7.625" customWidth="1"/>
    <col min="8674" max="8674" width="5.375" bestFit="1" customWidth="1"/>
    <col min="8675" max="8675" width="7.625" customWidth="1"/>
    <col min="8676" max="8676" width="5.375" customWidth="1"/>
    <col min="8677" max="8677" width="7.625" customWidth="1"/>
    <col min="8678" max="8678" width="5.375" bestFit="1" customWidth="1"/>
    <col min="8679" max="8679" width="7.625" customWidth="1"/>
    <col min="8680" max="8680" width="5.375" customWidth="1"/>
    <col min="8681" max="8681" width="7.625" customWidth="1"/>
    <col min="8682" max="8682" width="5.375" bestFit="1" customWidth="1"/>
    <col min="8683" max="8683" width="7.625" customWidth="1"/>
    <col min="8684" max="8684" width="5.375" customWidth="1"/>
    <col min="8685" max="8685" width="7.625" customWidth="1"/>
    <col min="8686" max="8686" width="5.375" bestFit="1" customWidth="1"/>
    <col min="8687" max="8687" width="7.625" customWidth="1"/>
    <col min="8688" max="8688" width="5.375" customWidth="1"/>
    <col min="8689" max="8689" width="7.625" customWidth="1"/>
    <col min="8690" max="8690" width="5.375" bestFit="1" customWidth="1"/>
    <col min="8691" max="8691" width="7.625" customWidth="1"/>
    <col min="8692" max="8692" width="5.375" customWidth="1"/>
    <col min="8693" max="8693" width="7.625" customWidth="1"/>
    <col min="8694" max="8694" width="5.375" bestFit="1" customWidth="1"/>
    <col min="8695" max="8695" width="7.625" customWidth="1"/>
    <col min="8696" max="8696" width="5.375" customWidth="1"/>
    <col min="8697" max="8697" width="7.625" customWidth="1"/>
    <col min="8698" max="8698" width="5.375" bestFit="1" customWidth="1"/>
    <col min="8699" max="8699" width="7.625" customWidth="1"/>
    <col min="8700" max="8700" width="5.375" customWidth="1"/>
    <col min="8701" max="8701" width="7.625" customWidth="1"/>
    <col min="8702" max="8702" width="5.375" bestFit="1" customWidth="1"/>
    <col min="8703" max="8703" width="7.625" customWidth="1"/>
    <col min="8704" max="8704" width="5.375" customWidth="1"/>
    <col min="8705" max="8705" width="7.625" customWidth="1"/>
    <col min="8706" max="8706" width="5.375" bestFit="1" customWidth="1"/>
    <col min="8707" max="8707" width="7.625" customWidth="1"/>
    <col min="8708" max="8708" width="5.375" customWidth="1"/>
    <col min="8709" max="8709" width="7.625" customWidth="1"/>
    <col min="8710" max="8710" width="5.375" bestFit="1" customWidth="1"/>
    <col min="8711" max="8711" width="7.625" customWidth="1"/>
    <col min="8712" max="8712" width="5.375" customWidth="1"/>
    <col min="8713" max="8713" width="7.625" customWidth="1"/>
    <col min="8714" max="8714" width="5.375" bestFit="1" customWidth="1"/>
    <col min="8715" max="8715" width="7.625" customWidth="1"/>
    <col min="8716" max="8716" width="5.375" customWidth="1"/>
    <col min="8717" max="8717" width="7.625" customWidth="1"/>
    <col min="8718" max="8718" width="5.375" bestFit="1" customWidth="1"/>
    <col min="8719" max="8719" width="7.625" customWidth="1"/>
    <col min="8720" max="8720" width="5.375" customWidth="1"/>
    <col min="8721" max="8721" width="7.625" customWidth="1"/>
    <col min="8722" max="8722" width="5.375" bestFit="1" customWidth="1"/>
    <col min="8723" max="8723" width="7.625" customWidth="1"/>
    <col min="8724" max="8724" width="5.375" customWidth="1"/>
    <col min="8725" max="8725" width="7.625" customWidth="1"/>
    <col min="8726" max="8726" width="5.375" bestFit="1" customWidth="1"/>
    <col min="8727" max="8727" width="7.625" customWidth="1"/>
    <col min="8728" max="8728" width="5.375" customWidth="1"/>
    <col min="8729" max="8729" width="7.625" customWidth="1"/>
    <col min="8730" max="8730" width="5.375" bestFit="1" customWidth="1"/>
    <col min="8731" max="8731" width="7.625" customWidth="1"/>
    <col min="8732" max="8732" width="5.375" customWidth="1"/>
    <col min="8733" max="8733" width="7.625" customWidth="1"/>
    <col min="8734" max="8734" width="5.375" bestFit="1" customWidth="1"/>
    <col min="8735" max="8735" width="7.625" customWidth="1"/>
    <col min="8736" max="8736" width="5.375" customWidth="1"/>
    <col min="8737" max="8737" width="7.625" customWidth="1"/>
    <col min="8738" max="8738" width="5.375" bestFit="1" customWidth="1"/>
    <col min="8739" max="8739" width="7.625" customWidth="1"/>
    <col min="8740" max="8740" width="5.375" customWidth="1"/>
    <col min="8741" max="8741" width="7.625" customWidth="1"/>
    <col min="8742" max="8742" width="5.375" bestFit="1" customWidth="1"/>
    <col min="8744" max="8745" width="5.375" bestFit="1" customWidth="1"/>
    <col min="8746" max="8746" width="2.125" bestFit="1" customWidth="1"/>
    <col min="8897" max="8897" width="4.375" customWidth="1"/>
    <col min="8898" max="8898" width="30.5" customWidth="1"/>
    <col min="8901" max="8901" width="10.75" customWidth="1"/>
    <col min="8902" max="8902" width="5.25" customWidth="1"/>
    <col min="8903" max="8903" width="7.625" customWidth="1"/>
    <col min="8904" max="8904" width="5.375" customWidth="1"/>
    <col min="8905" max="8905" width="7.625" customWidth="1"/>
    <col min="8906" max="8906" width="6" bestFit="1" customWidth="1"/>
    <col min="8907" max="8907" width="7.625" customWidth="1"/>
    <col min="8908" max="8908" width="5.375" customWidth="1"/>
    <col min="8909" max="8909" width="7.625" customWidth="1"/>
    <col min="8910" max="8910" width="5.375" bestFit="1" customWidth="1"/>
    <col min="8911" max="8911" width="7.625" customWidth="1"/>
    <col min="8912" max="8912" width="5.375" customWidth="1"/>
    <col min="8913" max="8913" width="7.625" customWidth="1"/>
    <col min="8914" max="8914" width="5.375" bestFit="1" customWidth="1"/>
    <col min="8915" max="8915" width="7.625" customWidth="1"/>
    <col min="8916" max="8916" width="5.375" customWidth="1"/>
    <col min="8917" max="8917" width="7.625" customWidth="1"/>
    <col min="8918" max="8918" width="5.375" bestFit="1" customWidth="1"/>
    <col min="8919" max="8919" width="7.625" customWidth="1"/>
    <col min="8920" max="8920" width="5.375" customWidth="1"/>
    <col min="8921" max="8921" width="7.625" customWidth="1"/>
    <col min="8922" max="8922" width="5.375" bestFit="1" customWidth="1"/>
    <col min="8923" max="8923" width="7.625" customWidth="1"/>
    <col min="8924" max="8924" width="5.375" customWidth="1"/>
    <col min="8925" max="8925" width="7.625" customWidth="1"/>
    <col min="8926" max="8926" width="5.375" bestFit="1" customWidth="1"/>
    <col min="8927" max="8927" width="7.625" customWidth="1"/>
    <col min="8928" max="8928" width="5.375" customWidth="1"/>
    <col min="8929" max="8929" width="7.625" customWidth="1"/>
    <col min="8930" max="8930" width="5.375" bestFit="1" customWidth="1"/>
    <col min="8931" max="8931" width="7.625" customWidth="1"/>
    <col min="8932" max="8932" width="5.375" customWidth="1"/>
    <col min="8933" max="8933" width="7.625" customWidth="1"/>
    <col min="8934" max="8934" width="5.375" bestFit="1" customWidth="1"/>
    <col min="8935" max="8935" width="7.625" customWidth="1"/>
    <col min="8936" max="8936" width="5.375" customWidth="1"/>
    <col min="8937" max="8937" width="7.625" customWidth="1"/>
    <col min="8938" max="8938" width="5.375" bestFit="1" customWidth="1"/>
    <col min="8939" max="8939" width="7.625" customWidth="1"/>
    <col min="8940" max="8940" width="5.375" customWidth="1"/>
    <col min="8941" max="8941" width="7.625" customWidth="1"/>
    <col min="8942" max="8942" width="5.375" bestFit="1" customWidth="1"/>
    <col min="8943" max="8943" width="7.625" customWidth="1"/>
    <col min="8944" max="8944" width="5.375" customWidth="1"/>
    <col min="8945" max="8945" width="7.625" customWidth="1"/>
    <col min="8946" max="8946" width="5.375" bestFit="1" customWidth="1"/>
    <col min="8947" max="8947" width="7.625" customWidth="1"/>
    <col min="8948" max="8948" width="5.375" customWidth="1"/>
    <col min="8949" max="8949" width="7.625" customWidth="1"/>
    <col min="8950" max="8950" width="5.375" bestFit="1" customWidth="1"/>
    <col min="8951" max="8951" width="7.625" customWidth="1"/>
    <col min="8952" max="8952" width="5.375" customWidth="1"/>
    <col min="8953" max="8953" width="7.625" customWidth="1"/>
    <col min="8954" max="8954" width="5.375" bestFit="1" customWidth="1"/>
    <col min="8955" max="8955" width="7.625" customWidth="1"/>
    <col min="8956" max="8956" width="5.375" customWidth="1"/>
    <col min="8957" max="8957" width="7.625" customWidth="1"/>
    <col min="8958" max="8958" width="5.375" bestFit="1" customWidth="1"/>
    <col min="8959" max="8959" width="7.625" customWidth="1"/>
    <col min="8960" max="8960" width="5.375" customWidth="1"/>
    <col min="8961" max="8961" width="7.625" customWidth="1"/>
    <col min="8962" max="8962" width="5.375" bestFit="1" customWidth="1"/>
    <col min="8963" max="8963" width="7.625" customWidth="1"/>
    <col min="8964" max="8964" width="5.375" customWidth="1"/>
    <col min="8965" max="8965" width="7.625" customWidth="1"/>
    <col min="8966" max="8966" width="5.375" bestFit="1" customWidth="1"/>
    <col min="8967" max="8967" width="7.625" customWidth="1"/>
    <col min="8968" max="8968" width="5.375" customWidth="1"/>
    <col min="8969" max="8969" width="7.625" customWidth="1"/>
    <col min="8970" max="8970" width="5.375" bestFit="1" customWidth="1"/>
    <col min="8971" max="8971" width="7.625" customWidth="1"/>
    <col min="8972" max="8972" width="5.375" customWidth="1"/>
    <col min="8973" max="8973" width="7.625" customWidth="1"/>
    <col min="8974" max="8974" width="5.375" bestFit="1" customWidth="1"/>
    <col min="8975" max="8975" width="7.625" customWidth="1"/>
    <col min="8976" max="8976" width="5.375" customWidth="1"/>
    <col min="8977" max="8977" width="7.625" customWidth="1"/>
    <col min="8978" max="8978" width="5.375" bestFit="1" customWidth="1"/>
    <col min="8979" max="8979" width="7.625" customWidth="1"/>
    <col min="8980" max="8980" width="5.375" customWidth="1"/>
    <col min="8981" max="8981" width="7.625" customWidth="1"/>
    <col min="8982" max="8982" width="5.375" bestFit="1" customWidth="1"/>
    <col min="8983" max="8983" width="7.625" customWidth="1"/>
    <col min="8984" max="8984" width="5.375" customWidth="1"/>
    <col min="8985" max="8985" width="7.625" customWidth="1"/>
    <col min="8986" max="8986" width="5.375" bestFit="1" customWidth="1"/>
    <col min="8987" max="8987" width="7.625" customWidth="1"/>
    <col min="8988" max="8988" width="5.375" customWidth="1"/>
    <col min="8989" max="8989" width="7.625" customWidth="1"/>
    <col min="8990" max="8990" width="5.375" bestFit="1" customWidth="1"/>
    <col min="8991" max="8991" width="7.625" customWidth="1"/>
    <col min="8992" max="8992" width="5.375" customWidth="1"/>
    <col min="8993" max="8993" width="7.625" customWidth="1"/>
    <col min="8994" max="8994" width="5.375" bestFit="1" customWidth="1"/>
    <col min="8995" max="8995" width="7.625" customWidth="1"/>
    <col min="8996" max="8996" width="5.375" customWidth="1"/>
    <col min="8997" max="8997" width="7.625" customWidth="1"/>
    <col min="8998" max="8998" width="5.375" bestFit="1" customWidth="1"/>
    <col min="9000" max="9001" width="5.375" bestFit="1" customWidth="1"/>
    <col min="9002" max="9002" width="2.125" bestFit="1" customWidth="1"/>
    <col min="9153" max="9153" width="4.375" customWidth="1"/>
    <col min="9154" max="9154" width="30.5" customWidth="1"/>
    <col min="9157" max="9157" width="10.75" customWidth="1"/>
    <col min="9158" max="9158" width="5.25" customWidth="1"/>
    <col min="9159" max="9159" width="7.625" customWidth="1"/>
    <col min="9160" max="9160" width="5.375" customWidth="1"/>
    <col min="9161" max="9161" width="7.625" customWidth="1"/>
    <col min="9162" max="9162" width="6" bestFit="1" customWidth="1"/>
    <col min="9163" max="9163" width="7.625" customWidth="1"/>
    <col min="9164" max="9164" width="5.375" customWidth="1"/>
    <col min="9165" max="9165" width="7.625" customWidth="1"/>
    <col min="9166" max="9166" width="5.375" bestFit="1" customWidth="1"/>
    <col min="9167" max="9167" width="7.625" customWidth="1"/>
    <col min="9168" max="9168" width="5.375" customWidth="1"/>
    <col min="9169" max="9169" width="7.625" customWidth="1"/>
    <col min="9170" max="9170" width="5.375" bestFit="1" customWidth="1"/>
    <col min="9171" max="9171" width="7.625" customWidth="1"/>
    <col min="9172" max="9172" width="5.375" customWidth="1"/>
    <col min="9173" max="9173" width="7.625" customWidth="1"/>
    <col min="9174" max="9174" width="5.375" bestFit="1" customWidth="1"/>
    <col min="9175" max="9175" width="7.625" customWidth="1"/>
    <col min="9176" max="9176" width="5.375" customWidth="1"/>
    <col min="9177" max="9177" width="7.625" customWidth="1"/>
    <col min="9178" max="9178" width="5.375" bestFit="1" customWidth="1"/>
    <col min="9179" max="9179" width="7.625" customWidth="1"/>
    <col min="9180" max="9180" width="5.375" customWidth="1"/>
    <col min="9181" max="9181" width="7.625" customWidth="1"/>
    <col min="9182" max="9182" width="5.375" bestFit="1" customWidth="1"/>
    <col min="9183" max="9183" width="7.625" customWidth="1"/>
    <col min="9184" max="9184" width="5.375" customWidth="1"/>
    <col min="9185" max="9185" width="7.625" customWidth="1"/>
    <col min="9186" max="9186" width="5.375" bestFit="1" customWidth="1"/>
    <col min="9187" max="9187" width="7.625" customWidth="1"/>
    <col min="9188" max="9188" width="5.375" customWidth="1"/>
    <col min="9189" max="9189" width="7.625" customWidth="1"/>
    <col min="9190" max="9190" width="5.375" bestFit="1" customWidth="1"/>
    <col min="9191" max="9191" width="7.625" customWidth="1"/>
    <col min="9192" max="9192" width="5.375" customWidth="1"/>
    <col min="9193" max="9193" width="7.625" customWidth="1"/>
    <col min="9194" max="9194" width="5.375" bestFit="1" customWidth="1"/>
    <col min="9195" max="9195" width="7.625" customWidth="1"/>
    <col min="9196" max="9196" width="5.375" customWidth="1"/>
    <col min="9197" max="9197" width="7.625" customWidth="1"/>
    <col min="9198" max="9198" width="5.375" bestFit="1" customWidth="1"/>
    <col min="9199" max="9199" width="7.625" customWidth="1"/>
    <col min="9200" max="9200" width="5.375" customWidth="1"/>
    <col min="9201" max="9201" width="7.625" customWidth="1"/>
    <col min="9202" max="9202" width="5.375" bestFit="1" customWidth="1"/>
    <col min="9203" max="9203" width="7.625" customWidth="1"/>
    <col min="9204" max="9204" width="5.375" customWidth="1"/>
    <col min="9205" max="9205" width="7.625" customWidth="1"/>
    <col min="9206" max="9206" width="5.375" bestFit="1" customWidth="1"/>
    <col min="9207" max="9207" width="7.625" customWidth="1"/>
    <col min="9208" max="9208" width="5.375" customWidth="1"/>
    <col min="9209" max="9209" width="7.625" customWidth="1"/>
    <col min="9210" max="9210" width="5.375" bestFit="1" customWidth="1"/>
    <col min="9211" max="9211" width="7.625" customWidth="1"/>
    <col min="9212" max="9212" width="5.375" customWidth="1"/>
    <col min="9213" max="9213" width="7.625" customWidth="1"/>
    <col min="9214" max="9214" width="5.375" bestFit="1" customWidth="1"/>
    <col min="9215" max="9215" width="7.625" customWidth="1"/>
    <col min="9216" max="9216" width="5.375" customWidth="1"/>
    <col min="9217" max="9217" width="7.625" customWidth="1"/>
    <col min="9218" max="9218" width="5.375" bestFit="1" customWidth="1"/>
    <col min="9219" max="9219" width="7.625" customWidth="1"/>
    <col min="9220" max="9220" width="5.375" customWidth="1"/>
    <col min="9221" max="9221" width="7.625" customWidth="1"/>
    <col min="9222" max="9222" width="5.375" bestFit="1" customWidth="1"/>
    <col min="9223" max="9223" width="7.625" customWidth="1"/>
    <col min="9224" max="9224" width="5.375" customWidth="1"/>
    <col min="9225" max="9225" width="7.625" customWidth="1"/>
    <col min="9226" max="9226" width="5.375" bestFit="1" customWidth="1"/>
    <col min="9227" max="9227" width="7.625" customWidth="1"/>
    <col min="9228" max="9228" width="5.375" customWidth="1"/>
    <col min="9229" max="9229" width="7.625" customWidth="1"/>
    <col min="9230" max="9230" width="5.375" bestFit="1" customWidth="1"/>
    <col min="9231" max="9231" width="7.625" customWidth="1"/>
    <col min="9232" max="9232" width="5.375" customWidth="1"/>
    <col min="9233" max="9233" width="7.625" customWidth="1"/>
    <col min="9234" max="9234" width="5.375" bestFit="1" customWidth="1"/>
    <col min="9235" max="9235" width="7.625" customWidth="1"/>
    <col min="9236" max="9236" width="5.375" customWidth="1"/>
    <col min="9237" max="9237" width="7.625" customWidth="1"/>
    <col min="9238" max="9238" width="5.375" bestFit="1" customWidth="1"/>
    <col min="9239" max="9239" width="7.625" customWidth="1"/>
    <col min="9240" max="9240" width="5.375" customWidth="1"/>
    <col min="9241" max="9241" width="7.625" customWidth="1"/>
    <col min="9242" max="9242" width="5.375" bestFit="1" customWidth="1"/>
    <col min="9243" max="9243" width="7.625" customWidth="1"/>
    <col min="9244" max="9244" width="5.375" customWidth="1"/>
    <col min="9245" max="9245" width="7.625" customWidth="1"/>
    <col min="9246" max="9246" width="5.375" bestFit="1" customWidth="1"/>
    <col min="9247" max="9247" width="7.625" customWidth="1"/>
    <col min="9248" max="9248" width="5.375" customWidth="1"/>
    <col min="9249" max="9249" width="7.625" customWidth="1"/>
    <col min="9250" max="9250" width="5.375" bestFit="1" customWidth="1"/>
    <col min="9251" max="9251" width="7.625" customWidth="1"/>
    <col min="9252" max="9252" width="5.375" customWidth="1"/>
    <col min="9253" max="9253" width="7.625" customWidth="1"/>
    <col min="9254" max="9254" width="5.375" bestFit="1" customWidth="1"/>
    <col min="9256" max="9257" width="5.375" bestFit="1" customWidth="1"/>
    <col min="9258" max="9258" width="2.125" bestFit="1" customWidth="1"/>
    <col min="9409" max="9409" width="4.375" customWidth="1"/>
    <col min="9410" max="9410" width="30.5" customWidth="1"/>
    <col min="9413" max="9413" width="10.75" customWidth="1"/>
    <col min="9414" max="9414" width="5.25" customWidth="1"/>
    <col min="9415" max="9415" width="7.625" customWidth="1"/>
    <col min="9416" max="9416" width="5.375" customWidth="1"/>
    <col min="9417" max="9417" width="7.625" customWidth="1"/>
    <col min="9418" max="9418" width="6" bestFit="1" customWidth="1"/>
    <col min="9419" max="9419" width="7.625" customWidth="1"/>
    <col min="9420" max="9420" width="5.375" customWidth="1"/>
    <col min="9421" max="9421" width="7.625" customWidth="1"/>
    <col min="9422" max="9422" width="5.375" bestFit="1" customWidth="1"/>
    <col min="9423" max="9423" width="7.625" customWidth="1"/>
    <col min="9424" max="9424" width="5.375" customWidth="1"/>
    <col min="9425" max="9425" width="7.625" customWidth="1"/>
    <col min="9426" max="9426" width="5.375" bestFit="1" customWidth="1"/>
    <col min="9427" max="9427" width="7.625" customWidth="1"/>
    <col min="9428" max="9428" width="5.375" customWidth="1"/>
    <col min="9429" max="9429" width="7.625" customWidth="1"/>
    <col min="9430" max="9430" width="5.375" bestFit="1" customWidth="1"/>
    <col min="9431" max="9431" width="7.625" customWidth="1"/>
    <col min="9432" max="9432" width="5.375" customWidth="1"/>
    <col min="9433" max="9433" width="7.625" customWidth="1"/>
    <col min="9434" max="9434" width="5.375" bestFit="1" customWidth="1"/>
    <col min="9435" max="9435" width="7.625" customWidth="1"/>
    <col min="9436" max="9436" width="5.375" customWidth="1"/>
    <col min="9437" max="9437" width="7.625" customWidth="1"/>
    <col min="9438" max="9438" width="5.375" bestFit="1" customWidth="1"/>
    <col min="9439" max="9439" width="7.625" customWidth="1"/>
    <col min="9440" max="9440" width="5.375" customWidth="1"/>
    <col min="9441" max="9441" width="7.625" customWidth="1"/>
    <col min="9442" max="9442" width="5.375" bestFit="1" customWidth="1"/>
    <col min="9443" max="9443" width="7.625" customWidth="1"/>
    <col min="9444" max="9444" width="5.375" customWidth="1"/>
    <col min="9445" max="9445" width="7.625" customWidth="1"/>
    <col min="9446" max="9446" width="5.375" bestFit="1" customWidth="1"/>
    <col min="9447" max="9447" width="7.625" customWidth="1"/>
    <col min="9448" max="9448" width="5.375" customWidth="1"/>
    <col min="9449" max="9449" width="7.625" customWidth="1"/>
    <col min="9450" max="9450" width="5.375" bestFit="1" customWidth="1"/>
    <col min="9451" max="9451" width="7.625" customWidth="1"/>
    <col min="9452" max="9452" width="5.375" customWidth="1"/>
    <col min="9453" max="9453" width="7.625" customWidth="1"/>
    <col min="9454" max="9454" width="5.375" bestFit="1" customWidth="1"/>
    <col min="9455" max="9455" width="7.625" customWidth="1"/>
    <col min="9456" max="9456" width="5.375" customWidth="1"/>
    <col min="9457" max="9457" width="7.625" customWidth="1"/>
    <col min="9458" max="9458" width="5.375" bestFit="1" customWidth="1"/>
    <col min="9459" max="9459" width="7.625" customWidth="1"/>
    <col min="9460" max="9460" width="5.375" customWidth="1"/>
    <col min="9461" max="9461" width="7.625" customWidth="1"/>
    <col min="9462" max="9462" width="5.375" bestFit="1" customWidth="1"/>
    <col min="9463" max="9463" width="7.625" customWidth="1"/>
    <col min="9464" max="9464" width="5.375" customWidth="1"/>
    <col min="9465" max="9465" width="7.625" customWidth="1"/>
    <col min="9466" max="9466" width="5.375" bestFit="1" customWidth="1"/>
    <col min="9467" max="9467" width="7.625" customWidth="1"/>
    <col min="9468" max="9468" width="5.375" customWidth="1"/>
    <col min="9469" max="9469" width="7.625" customWidth="1"/>
    <col min="9470" max="9470" width="5.375" bestFit="1" customWidth="1"/>
    <col min="9471" max="9471" width="7.625" customWidth="1"/>
    <col min="9472" max="9472" width="5.375" customWidth="1"/>
    <col min="9473" max="9473" width="7.625" customWidth="1"/>
    <col min="9474" max="9474" width="5.375" bestFit="1" customWidth="1"/>
    <col min="9475" max="9475" width="7.625" customWidth="1"/>
    <col min="9476" max="9476" width="5.375" customWidth="1"/>
    <col min="9477" max="9477" width="7.625" customWidth="1"/>
    <col min="9478" max="9478" width="5.375" bestFit="1" customWidth="1"/>
    <col min="9479" max="9479" width="7.625" customWidth="1"/>
    <col min="9480" max="9480" width="5.375" customWidth="1"/>
    <col min="9481" max="9481" width="7.625" customWidth="1"/>
    <col min="9482" max="9482" width="5.375" bestFit="1" customWidth="1"/>
    <col min="9483" max="9483" width="7.625" customWidth="1"/>
    <col min="9484" max="9484" width="5.375" customWidth="1"/>
    <col min="9485" max="9485" width="7.625" customWidth="1"/>
    <col min="9486" max="9486" width="5.375" bestFit="1" customWidth="1"/>
    <col min="9487" max="9487" width="7.625" customWidth="1"/>
    <col min="9488" max="9488" width="5.375" customWidth="1"/>
    <col min="9489" max="9489" width="7.625" customWidth="1"/>
    <col min="9490" max="9490" width="5.375" bestFit="1" customWidth="1"/>
    <col min="9491" max="9491" width="7.625" customWidth="1"/>
    <col min="9492" max="9492" width="5.375" customWidth="1"/>
    <col min="9493" max="9493" width="7.625" customWidth="1"/>
    <col min="9494" max="9494" width="5.375" bestFit="1" customWidth="1"/>
    <col min="9495" max="9495" width="7.625" customWidth="1"/>
    <col min="9496" max="9496" width="5.375" customWidth="1"/>
    <col min="9497" max="9497" width="7.625" customWidth="1"/>
    <col min="9498" max="9498" width="5.375" bestFit="1" customWidth="1"/>
    <col min="9499" max="9499" width="7.625" customWidth="1"/>
    <col min="9500" max="9500" width="5.375" customWidth="1"/>
    <col min="9501" max="9501" width="7.625" customWidth="1"/>
    <col min="9502" max="9502" width="5.375" bestFit="1" customWidth="1"/>
    <col min="9503" max="9503" width="7.625" customWidth="1"/>
    <col min="9504" max="9504" width="5.375" customWidth="1"/>
    <col min="9505" max="9505" width="7.625" customWidth="1"/>
    <col min="9506" max="9506" width="5.375" bestFit="1" customWidth="1"/>
    <col min="9507" max="9507" width="7.625" customWidth="1"/>
    <col min="9508" max="9508" width="5.375" customWidth="1"/>
    <col min="9509" max="9509" width="7.625" customWidth="1"/>
    <col min="9510" max="9510" width="5.375" bestFit="1" customWidth="1"/>
    <col min="9512" max="9513" width="5.375" bestFit="1" customWidth="1"/>
    <col min="9514" max="9514" width="2.125" bestFit="1" customWidth="1"/>
    <col min="9665" max="9665" width="4.375" customWidth="1"/>
    <col min="9666" max="9666" width="30.5" customWidth="1"/>
    <col min="9669" max="9669" width="10.75" customWidth="1"/>
    <col min="9670" max="9670" width="5.25" customWidth="1"/>
    <col min="9671" max="9671" width="7.625" customWidth="1"/>
    <col min="9672" max="9672" width="5.375" customWidth="1"/>
    <col min="9673" max="9673" width="7.625" customWidth="1"/>
    <col min="9674" max="9674" width="6" bestFit="1" customWidth="1"/>
    <col min="9675" max="9675" width="7.625" customWidth="1"/>
    <col min="9676" max="9676" width="5.375" customWidth="1"/>
    <col min="9677" max="9677" width="7.625" customWidth="1"/>
    <col min="9678" max="9678" width="5.375" bestFit="1" customWidth="1"/>
    <col min="9679" max="9679" width="7.625" customWidth="1"/>
    <col min="9680" max="9680" width="5.375" customWidth="1"/>
    <col min="9681" max="9681" width="7.625" customWidth="1"/>
    <col min="9682" max="9682" width="5.375" bestFit="1" customWidth="1"/>
    <col min="9683" max="9683" width="7.625" customWidth="1"/>
    <col min="9684" max="9684" width="5.375" customWidth="1"/>
    <col min="9685" max="9685" width="7.625" customWidth="1"/>
    <col min="9686" max="9686" width="5.375" bestFit="1" customWidth="1"/>
    <col min="9687" max="9687" width="7.625" customWidth="1"/>
    <col min="9688" max="9688" width="5.375" customWidth="1"/>
    <col min="9689" max="9689" width="7.625" customWidth="1"/>
    <col min="9690" max="9690" width="5.375" bestFit="1" customWidth="1"/>
    <col min="9691" max="9691" width="7.625" customWidth="1"/>
    <col min="9692" max="9692" width="5.375" customWidth="1"/>
    <col min="9693" max="9693" width="7.625" customWidth="1"/>
    <col min="9694" max="9694" width="5.375" bestFit="1" customWidth="1"/>
    <col min="9695" max="9695" width="7.625" customWidth="1"/>
    <col min="9696" max="9696" width="5.375" customWidth="1"/>
    <col min="9697" max="9697" width="7.625" customWidth="1"/>
    <col min="9698" max="9698" width="5.375" bestFit="1" customWidth="1"/>
    <col min="9699" max="9699" width="7.625" customWidth="1"/>
    <col min="9700" max="9700" width="5.375" customWidth="1"/>
    <col min="9701" max="9701" width="7.625" customWidth="1"/>
    <col min="9702" max="9702" width="5.375" bestFit="1" customWidth="1"/>
    <col min="9703" max="9703" width="7.625" customWidth="1"/>
    <col min="9704" max="9704" width="5.375" customWidth="1"/>
    <col min="9705" max="9705" width="7.625" customWidth="1"/>
    <col min="9706" max="9706" width="5.375" bestFit="1" customWidth="1"/>
    <col min="9707" max="9707" width="7.625" customWidth="1"/>
    <col min="9708" max="9708" width="5.375" customWidth="1"/>
    <col min="9709" max="9709" width="7.625" customWidth="1"/>
    <col min="9710" max="9710" width="5.375" bestFit="1" customWidth="1"/>
    <col min="9711" max="9711" width="7.625" customWidth="1"/>
    <col min="9712" max="9712" width="5.375" customWidth="1"/>
    <col min="9713" max="9713" width="7.625" customWidth="1"/>
    <col min="9714" max="9714" width="5.375" bestFit="1" customWidth="1"/>
    <col min="9715" max="9715" width="7.625" customWidth="1"/>
    <col min="9716" max="9716" width="5.375" customWidth="1"/>
    <col min="9717" max="9717" width="7.625" customWidth="1"/>
    <col min="9718" max="9718" width="5.375" bestFit="1" customWidth="1"/>
    <col min="9719" max="9719" width="7.625" customWidth="1"/>
    <col min="9720" max="9720" width="5.375" customWidth="1"/>
    <col min="9721" max="9721" width="7.625" customWidth="1"/>
    <col min="9722" max="9722" width="5.375" bestFit="1" customWidth="1"/>
    <col min="9723" max="9723" width="7.625" customWidth="1"/>
    <col min="9724" max="9724" width="5.375" customWidth="1"/>
    <col min="9725" max="9725" width="7.625" customWidth="1"/>
    <col min="9726" max="9726" width="5.375" bestFit="1" customWidth="1"/>
    <col min="9727" max="9727" width="7.625" customWidth="1"/>
    <col min="9728" max="9728" width="5.375" customWidth="1"/>
    <col min="9729" max="9729" width="7.625" customWidth="1"/>
    <col min="9730" max="9730" width="5.375" bestFit="1" customWidth="1"/>
    <col min="9731" max="9731" width="7.625" customWidth="1"/>
    <col min="9732" max="9732" width="5.375" customWidth="1"/>
    <col min="9733" max="9733" width="7.625" customWidth="1"/>
    <col min="9734" max="9734" width="5.375" bestFit="1" customWidth="1"/>
    <col min="9735" max="9735" width="7.625" customWidth="1"/>
    <col min="9736" max="9736" width="5.375" customWidth="1"/>
    <col min="9737" max="9737" width="7.625" customWidth="1"/>
    <col min="9738" max="9738" width="5.375" bestFit="1" customWidth="1"/>
    <col min="9739" max="9739" width="7.625" customWidth="1"/>
    <col min="9740" max="9740" width="5.375" customWidth="1"/>
    <col min="9741" max="9741" width="7.625" customWidth="1"/>
    <col min="9742" max="9742" width="5.375" bestFit="1" customWidth="1"/>
    <col min="9743" max="9743" width="7.625" customWidth="1"/>
    <col min="9744" max="9744" width="5.375" customWidth="1"/>
    <col min="9745" max="9745" width="7.625" customWidth="1"/>
    <col min="9746" max="9746" width="5.375" bestFit="1" customWidth="1"/>
    <col min="9747" max="9747" width="7.625" customWidth="1"/>
    <col min="9748" max="9748" width="5.375" customWidth="1"/>
    <col min="9749" max="9749" width="7.625" customWidth="1"/>
    <col min="9750" max="9750" width="5.375" bestFit="1" customWidth="1"/>
    <col min="9751" max="9751" width="7.625" customWidth="1"/>
    <col min="9752" max="9752" width="5.375" customWidth="1"/>
    <col min="9753" max="9753" width="7.625" customWidth="1"/>
    <col min="9754" max="9754" width="5.375" bestFit="1" customWidth="1"/>
    <col min="9755" max="9755" width="7.625" customWidth="1"/>
    <col min="9756" max="9756" width="5.375" customWidth="1"/>
    <col min="9757" max="9757" width="7.625" customWidth="1"/>
    <col min="9758" max="9758" width="5.375" bestFit="1" customWidth="1"/>
    <col min="9759" max="9759" width="7.625" customWidth="1"/>
    <col min="9760" max="9760" width="5.375" customWidth="1"/>
    <col min="9761" max="9761" width="7.625" customWidth="1"/>
    <col min="9762" max="9762" width="5.375" bestFit="1" customWidth="1"/>
    <col min="9763" max="9763" width="7.625" customWidth="1"/>
    <col min="9764" max="9764" width="5.375" customWidth="1"/>
    <col min="9765" max="9765" width="7.625" customWidth="1"/>
    <col min="9766" max="9766" width="5.375" bestFit="1" customWidth="1"/>
    <col min="9768" max="9769" width="5.375" bestFit="1" customWidth="1"/>
    <col min="9770" max="9770" width="2.125" bestFit="1" customWidth="1"/>
    <col min="9921" max="9921" width="4.375" customWidth="1"/>
    <col min="9922" max="9922" width="30.5" customWidth="1"/>
    <col min="9925" max="9925" width="10.75" customWidth="1"/>
    <col min="9926" max="9926" width="5.25" customWidth="1"/>
    <col min="9927" max="9927" width="7.625" customWidth="1"/>
    <col min="9928" max="9928" width="5.375" customWidth="1"/>
    <col min="9929" max="9929" width="7.625" customWidth="1"/>
    <col min="9930" max="9930" width="6" bestFit="1" customWidth="1"/>
    <col min="9931" max="9931" width="7.625" customWidth="1"/>
    <col min="9932" max="9932" width="5.375" customWidth="1"/>
    <col min="9933" max="9933" width="7.625" customWidth="1"/>
    <col min="9934" max="9934" width="5.375" bestFit="1" customWidth="1"/>
    <col min="9935" max="9935" width="7.625" customWidth="1"/>
    <col min="9936" max="9936" width="5.375" customWidth="1"/>
    <col min="9937" max="9937" width="7.625" customWidth="1"/>
    <col min="9938" max="9938" width="5.375" bestFit="1" customWidth="1"/>
    <col min="9939" max="9939" width="7.625" customWidth="1"/>
    <col min="9940" max="9940" width="5.375" customWidth="1"/>
    <col min="9941" max="9941" width="7.625" customWidth="1"/>
    <col min="9942" max="9942" width="5.375" bestFit="1" customWidth="1"/>
    <col min="9943" max="9943" width="7.625" customWidth="1"/>
    <col min="9944" max="9944" width="5.375" customWidth="1"/>
    <col min="9945" max="9945" width="7.625" customWidth="1"/>
    <col min="9946" max="9946" width="5.375" bestFit="1" customWidth="1"/>
    <col min="9947" max="9947" width="7.625" customWidth="1"/>
    <col min="9948" max="9948" width="5.375" customWidth="1"/>
    <col min="9949" max="9949" width="7.625" customWidth="1"/>
    <col min="9950" max="9950" width="5.375" bestFit="1" customWidth="1"/>
    <col min="9951" max="9951" width="7.625" customWidth="1"/>
    <col min="9952" max="9952" width="5.375" customWidth="1"/>
    <col min="9953" max="9953" width="7.625" customWidth="1"/>
    <col min="9954" max="9954" width="5.375" bestFit="1" customWidth="1"/>
    <col min="9955" max="9955" width="7.625" customWidth="1"/>
    <col min="9956" max="9956" width="5.375" customWidth="1"/>
    <col min="9957" max="9957" width="7.625" customWidth="1"/>
    <col min="9958" max="9958" width="5.375" bestFit="1" customWidth="1"/>
    <col min="9959" max="9959" width="7.625" customWidth="1"/>
    <col min="9960" max="9960" width="5.375" customWidth="1"/>
    <col min="9961" max="9961" width="7.625" customWidth="1"/>
    <col min="9962" max="9962" width="5.375" bestFit="1" customWidth="1"/>
    <col min="9963" max="9963" width="7.625" customWidth="1"/>
    <col min="9964" max="9964" width="5.375" customWidth="1"/>
    <col min="9965" max="9965" width="7.625" customWidth="1"/>
    <col min="9966" max="9966" width="5.375" bestFit="1" customWidth="1"/>
    <col min="9967" max="9967" width="7.625" customWidth="1"/>
    <col min="9968" max="9968" width="5.375" customWidth="1"/>
    <col min="9969" max="9969" width="7.625" customWidth="1"/>
    <col min="9970" max="9970" width="5.375" bestFit="1" customWidth="1"/>
    <col min="9971" max="9971" width="7.625" customWidth="1"/>
    <col min="9972" max="9972" width="5.375" customWidth="1"/>
    <col min="9973" max="9973" width="7.625" customWidth="1"/>
    <col min="9974" max="9974" width="5.375" bestFit="1" customWidth="1"/>
    <col min="9975" max="9975" width="7.625" customWidth="1"/>
    <col min="9976" max="9976" width="5.375" customWidth="1"/>
    <col min="9977" max="9977" width="7.625" customWidth="1"/>
    <col min="9978" max="9978" width="5.375" bestFit="1" customWidth="1"/>
    <col min="9979" max="9979" width="7.625" customWidth="1"/>
    <col min="9980" max="9980" width="5.375" customWidth="1"/>
    <col min="9981" max="9981" width="7.625" customWidth="1"/>
    <col min="9982" max="9982" width="5.375" bestFit="1" customWidth="1"/>
    <col min="9983" max="9983" width="7.625" customWidth="1"/>
    <col min="9984" max="9984" width="5.375" customWidth="1"/>
    <col min="9985" max="9985" width="7.625" customWidth="1"/>
    <col min="9986" max="9986" width="5.375" bestFit="1" customWidth="1"/>
    <col min="9987" max="9987" width="7.625" customWidth="1"/>
    <col min="9988" max="9988" width="5.375" customWidth="1"/>
    <col min="9989" max="9989" width="7.625" customWidth="1"/>
    <col min="9990" max="9990" width="5.375" bestFit="1" customWidth="1"/>
    <col min="9991" max="9991" width="7.625" customWidth="1"/>
    <col min="9992" max="9992" width="5.375" customWidth="1"/>
    <col min="9993" max="9993" width="7.625" customWidth="1"/>
    <col min="9994" max="9994" width="5.375" bestFit="1" customWidth="1"/>
    <col min="9995" max="9995" width="7.625" customWidth="1"/>
    <col min="9996" max="9996" width="5.375" customWidth="1"/>
    <col min="9997" max="9997" width="7.625" customWidth="1"/>
    <col min="9998" max="9998" width="5.375" bestFit="1" customWidth="1"/>
    <col min="9999" max="9999" width="7.625" customWidth="1"/>
    <col min="10000" max="10000" width="5.375" customWidth="1"/>
    <col min="10001" max="10001" width="7.625" customWidth="1"/>
    <col min="10002" max="10002" width="5.375" bestFit="1" customWidth="1"/>
    <col min="10003" max="10003" width="7.625" customWidth="1"/>
    <col min="10004" max="10004" width="5.375" customWidth="1"/>
    <col min="10005" max="10005" width="7.625" customWidth="1"/>
    <col min="10006" max="10006" width="5.375" bestFit="1" customWidth="1"/>
    <col min="10007" max="10007" width="7.625" customWidth="1"/>
    <col min="10008" max="10008" width="5.375" customWidth="1"/>
    <col min="10009" max="10009" width="7.625" customWidth="1"/>
    <col min="10010" max="10010" width="5.375" bestFit="1" customWidth="1"/>
    <col min="10011" max="10011" width="7.625" customWidth="1"/>
    <col min="10012" max="10012" width="5.375" customWidth="1"/>
    <col min="10013" max="10013" width="7.625" customWidth="1"/>
    <col min="10014" max="10014" width="5.375" bestFit="1" customWidth="1"/>
    <col min="10015" max="10015" width="7.625" customWidth="1"/>
    <col min="10016" max="10016" width="5.375" customWidth="1"/>
    <col min="10017" max="10017" width="7.625" customWidth="1"/>
    <col min="10018" max="10018" width="5.375" bestFit="1" customWidth="1"/>
    <col min="10019" max="10019" width="7.625" customWidth="1"/>
    <col min="10020" max="10020" width="5.375" customWidth="1"/>
    <col min="10021" max="10021" width="7.625" customWidth="1"/>
    <col min="10022" max="10022" width="5.375" bestFit="1" customWidth="1"/>
    <col min="10024" max="10025" width="5.375" bestFit="1" customWidth="1"/>
    <col min="10026" max="10026" width="2.125" bestFit="1" customWidth="1"/>
    <col min="10177" max="10177" width="4.375" customWidth="1"/>
    <col min="10178" max="10178" width="30.5" customWidth="1"/>
    <col min="10181" max="10181" width="10.75" customWidth="1"/>
    <col min="10182" max="10182" width="5.25" customWidth="1"/>
    <col min="10183" max="10183" width="7.625" customWidth="1"/>
    <col min="10184" max="10184" width="5.375" customWidth="1"/>
    <col min="10185" max="10185" width="7.625" customWidth="1"/>
    <col min="10186" max="10186" width="6" bestFit="1" customWidth="1"/>
    <col min="10187" max="10187" width="7.625" customWidth="1"/>
    <col min="10188" max="10188" width="5.375" customWidth="1"/>
    <col min="10189" max="10189" width="7.625" customWidth="1"/>
    <col min="10190" max="10190" width="5.375" bestFit="1" customWidth="1"/>
    <col min="10191" max="10191" width="7.625" customWidth="1"/>
    <col min="10192" max="10192" width="5.375" customWidth="1"/>
    <col min="10193" max="10193" width="7.625" customWidth="1"/>
    <col min="10194" max="10194" width="5.375" bestFit="1" customWidth="1"/>
    <col min="10195" max="10195" width="7.625" customWidth="1"/>
    <col min="10196" max="10196" width="5.375" customWidth="1"/>
    <col min="10197" max="10197" width="7.625" customWidth="1"/>
    <col min="10198" max="10198" width="5.375" bestFit="1" customWidth="1"/>
    <col min="10199" max="10199" width="7.625" customWidth="1"/>
    <col min="10200" max="10200" width="5.375" customWidth="1"/>
    <col min="10201" max="10201" width="7.625" customWidth="1"/>
    <col min="10202" max="10202" width="5.375" bestFit="1" customWidth="1"/>
    <col min="10203" max="10203" width="7.625" customWidth="1"/>
    <col min="10204" max="10204" width="5.375" customWidth="1"/>
    <col min="10205" max="10205" width="7.625" customWidth="1"/>
    <col min="10206" max="10206" width="5.375" bestFit="1" customWidth="1"/>
    <col min="10207" max="10207" width="7.625" customWidth="1"/>
    <col min="10208" max="10208" width="5.375" customWidth="1"/>
    <col min="10209" max="10209" width="7.625" customWidth="1"/>
    <col min="10210" max="10210" width="5.375" bestFit="1" customWidth="1"/>
    <col min="10211" max="10211" width="7.625" customWidth="1"/>
    <col min="10212" max="10212" width="5.375" customWidth="1"/>
    <col min="10213" max="10213" width="7.625" customWidth="1"/>
    <col min="10214" max="10214" width="5.375" bestFit="1" customWidth="1"/>
    <col min="10215" max="10215" width="7.625" customWidth="1"/>
    <col min="10216" max="10216" width="5.375" customWidth="1"/>
    <col min="10217" max="10217" width="7.625" customWidth="1"/>
    <col min="10218" max="10218" width="5.375" bestFit="1" customWidth="1"/>
    <col min="10219" max="10219" width="7.625" customWidth="1"/>
    <col min="10220" max="10220" width="5.375" customWidth="1"/>
    <col min="10221" max="10221" width="7.625" customWidth="1"/>
    <col min="10222" max="10222" width="5.375" bestFit="1" customWidth="1"/>
    <col min="10223" max="10223" width="7.625" customWidth="1"/>
    <col min="10224" max="10224" width="5.375" customWidth="1"/>
    <col min="10225" max="10225" width="7.625" customWidth="1"/>
    <col min="10226" max="10226" width="5.375" bestFit="1" customWidth="1"/>
    <col min="10227" max="10227" width="7.625" customWidth="1"/>
    <col min="10228" max="10228" width="5.375" customWidth="1"/>
    <col min="10229" max="10229" width="7.625" customWidth="1"/>
    <col min="10230" max="10230" width="5.375" bestFit="1" customWidth="1"/>
    <col min="10231" max="10231" width="7.625" customWidth="1"/>
    <col min="10232" max="10232" width="5.375" customWidth="1"/>
    <col min="10233" max="10233" width="7.625" customWidth="1"/>
    <col min="10234" max="10234" width="5.375" bestFit="1" customWidth="1"/>
    <col min="10235" max="10235" width="7.625" customWidth="1"/>
    <col min="10236" max="10236" width="5.375" customWidth="1"/>
    <col min="10237" max="10237" width="7.625" customWidth="1"/>
    <col min="10238" max="10238" width="5.375" bestFit="1" customWidth="1"/>
    <col min="10239" max="10239" width="7.625" customWidth="1"/>
    <col min="10240" max="10240" width="5.375" customWidth="1"/>
    <col min="10241" max="10241" width="7.625" customWidth="1"/>
    <col min="10242" max="10242" width="5.375" bestFit="1" customWidth="1"/>
    <col min="10243" max="10243" width="7.625" customWidth="1"/>
    <col min="10244" max="10244" width="5.375" customWidth="1"/>
    <col min="10245" max="10245" width="7.625" customWidth="1"/>
    <col min="10246" max="10246" width="5.375" bestFit="1" customWidth="1"/>
    <col min="10247" max="10247" width="7.625" customWidth="1"/>
    <col min="10248" max="10248" width="5.375" customWidth="1"/>
    <col min="10249" max="10249" width="7.625" customWidth="1"/>
    <col min="10250" max="10250" width="5.375" bestFit="1" customWidth="1"/>
    <col min="10251" max="10251" width="7.625" customWidth="1"/>
    <col min="10252" max="10252" width="5.375" customWidth="1"/>
    <col min="10253" max="10253" width="7.625" customWidth="1"/>
    <col min="10254" max="10254" width="5.375" bestFit="1" customWidth="1"/>
    <col min="10255" max="10255" width="7.625" customWidth="1"/>
    <col min="10256" max="10256" width="5.375" customWidth="1"/>
    <col min="10257" max="10257" width="7.625" customWidth="1"/>
    <col min="10258" max="10258" width="5.375" bestFit="1" customWidth="1"/>
    <col min="10259" max="10259" width="7.625" customWidth="1"/>
    <col min="10260" max="10260" width="5.375" customWidth="1"/>
    <col min="10261" max="10261" width="7.625" customWidth="1"/>
    <col min="10262" max="10262" width="5.375" bestFit="1" customWidth="1"/>
    <col min="10263" max="10263" width="7.625" customWidth="1"/>
    <col min="10264" max="10264" width="5.375" customWidth="1"/>
    <col min="10265" max="10265" width="7.625" customWidth="1"/>
    <col min="10266" max="10266" width="5.375" bestFit="1" customWidth="1"/>
    <col min="10267" max="10267" width="7.625" customWidth="1"/>
    <col min="10268" max="10268" width="5.375" customWidth="1"/>
    <col min="10269" max="10269" width="7.625" customWidth="1"/>
    <col min="10270" max="10270" width="5.375" bestFit="1" customWidth="1"/>
    <col min="10271" max="10271" width="7.625" customWidth="1"/>
    <col min="10272" max="10272" width="5.375" customWidth="1"/>
    <col min="10273" max="10273" width="7.625" customWidth="1"/>
    <col min="10274" max="10274" width="5.375" bestFit="1" customWidth="1"/>
    <col min="10275" max="10275" width="7.625" customWidth="1"/>
    <col min="10276" max="10276" width="5.375" customWidth="1"/>
    <col min="10277" max="10277" width="7.625" customWidth="1"/>
    <col min="10278" max="10278" width="5.375" bestFit="1" customWidth="1"/>
    <col min="10280" max="10281" width="5.375" bestFit="1" customWidth="1"/>
    <col min="10282" max="10282" width="2.125" bestFit="1" customWidth="1"/>
    <col min="10433" max="10433" width="4.375" customWidth="1"/>
    <col min="10434" max="10434" width="30.5" customWidth="1"/>
    <col min="10437" max="10437" width="10.75" customWidth="1"/>
    <col min="10438" max="10438" width="5.25" customWidth="1"/>
    <col min="10439" max="10439" width="7.625" customWidth="1"/>
    <col min="10440" max="10440" width="5.375" customWidth="1"/>
    <col min="10441" max="10441" width="7.625" customWidth="1"/>
    <col min="10442" max="10442" width="6" bestFit="1" customWidth="1"/>
    <col min="10443" max="10443" width="7.625" customWidth="1"/>
    <col min="10444" max="10444" width="5.375" customWidth="1"/>
    <col min="10445" max="10445" width="7.625" customWidth="1"/>
    <col min="10446" max="10446" width="5.375" bestFit="1" customWidth="1"/>
    <col min="10447" max="10447" width="7.625" customWidth="1"/>
    <col min="10448" max="10448" width="5.375" customWidth="1"/>
    <col min="10449" max="10449" width="7.625" customWidth="1"/>
    <col min="10450" max="10450" width="5.375" bestFit="1" customWidth="1"/>
    <col min="10451" max="10451" width="7.625" customWidth="1"/>
    <col min="10452" max="10452" width="5.375" customWidth="1"/>
    <col min="10453" max="10453" width="7.625" customWidth="1"/>
    <col min="10454" max="10454" width="5.375" bestFit="1" customWidth="1"/>
    <col min="10455" max="10455" width="7.625" customWidth="1"/>
    <col min="10456" max="10456" width="5.375" customWidth="1"/>
    <col min="10457" max="10457" width="7.625" customWidth="1"/>
    <col min="10458" max="10458" width="5.375" bestFit="1" customWidth="1"/>
    <col min="10459" max="10459" width="7.625" customWidth="1"/>
    <col min="10460" max="10460" width="5.375" customWidth="1"/>
    <col min="10461" max="10461" width="7.625" customWidth="1"/>
    <col min="10462" max="10462" width="5.375" bestFit="1" customWidth="1"/>
    <col min="10463" max="10463" width="7.625" customWidth="1"/>
    <col min="10464" max="10464" width="5.375" customWidth="1"/>
    <col min="10465" max="10465" width="7.625" customWidth="1"/>
    <col min="10466" max="10466" width="5.375" bestFit="1" customWidth="1"/>
    <col min="10467" max="10467" width="7.625" customWidth="1"/>
    <col min="10468" max="10468" width="5.375" customWidth="1"/>
    <col min="10469" max="10469" width="7.625" customWidth="1"/>
    <col min="10470" max="10470" width="5.375" bestFit="1" customWidth="1"/>
    <col min="10471" max="10471" width="7.625" customWidth="1"/>
    <col min="10472" max="10472" width="5.375" customWidth="1"/>
    <col min="10473" max="10473" width="7.625" customWidth="1"/>
    <col min="10474" max="10474" width="5.375" bestFit="1" customWidth="1"/>
    <col min="10475" max="10475" width="7.625" customWidth="1"/>
    <col min="10476" max="10476" width="5.375" customWidth="1"/>
    <col min="10477" max="10477" width="7.625" customWidth="1"/>
    <col min="10478" max="10478" width="5.375" bestFit="1" customWidth="1"/>
    <col min="10479" max="10479" width="7.625" customWidth="1"/>
    <col min="10480" max="10480" width="5.375" customWidth="1"/>
    <col min="10481" max="10481" width="7.625" customWidth="1"/>
    <col min="10482" max="10482" width="5.375" bestFit="1" customWidth="1"/>
    <col min="10483" max="10483" width="7.625" customWidth="1"/>
    <col min="10484" max="10484" width="5.375" customWidth="1"/>
    <col min="10485" max="10485" width="7.625" customWidth="1"/>
    <col min="10486" max="10486" width="5.375" bestFit="1" customWidth="1"/>
    <col min="10487" max="10487" width="7.625" customWidth="1"/>
    <col min="10488" max="10488" width="5.375" customWidth="1"/>
    <col min="10489" max="10489" width="7.625" customWidth="1"/>
    <col min="10490" max="10490" width="5.375" bestFit="1" customWidth="1"/>
    <col min="10491" max="10491" width="7.625" customWidth="1"/>
    <col min="10492" max="10492" width="5.375" customWidth="1"/>
    <col min="10493" max="10493" width="7.625" customWidth="1"/>
    <col min="10494" max="10494" width="5.375" bestFit="1" customWidth="1"/>
    <col min="10495" max="10495" width="7.625" customWidth="1"/>
    <col min="10496" max="10496" width="5.375" customWidth="1"/>
    <col min="10497" max="10497" width="7.625" customWidth="1"/>
    <col min="10498" max="10498" width="5.375" bestFit="1" customWidth="1"/>
    <col min="10499" max="10499" width="7.625" customWidth="1"/>
    <col min="10500" max="10500" width="5.375" customWidth="1"/>
    <col min="10501" max="10501" width="7.625" customWidth="1"/>
    <col min="10502" max="10502" width="5.375" bestFit="1" customWidth="1"/>
    <col min="10503" max="10503" width="7.625" customWidth="1"/>
    <col min="10504" max="10504" width="5.375" customWidth="1"/>
    <col min="10505" max="10505" width="7.625" customWidth="1"/>
    <col min="10506" max="10506" width="5.375" bestFit="1" customWidth="1"/>
    <col min="10507" max="10507" width="7.625" customWidth="1"/>
    <col min="10508" max="10508" width="5.375" customWidth="1"/>
    <col min="10509" max="10509" width="7.625" customWidth="1"/>
    <col min="10510" max="10510" width="5.375" bestFit="1" customWidth="1"/>
    <col min="10511" max="10511" width="7.625" customWidth="1"/>
    <col min="10512" max="10512" width="5.375" customWidth="1"/>
    <col min="10513" max="10513" width="7.625" customWidth="1"/>
    <col min="10514" max="10514" width="5.375" bestFit="1" customWidth="1"/>
    <col min="10515" max="10515" width="7.625" customWidth="1"/>
    <col min="10516" max="10516" width="5.375" customWidth="1"/>
    <col min="10517" max="10517" width="7.625" customWidth="1"/>
    <col min="10518" max="10518" width="5.375" bestFit="1" customWidth="1"/>
    <col min="10519" max="10519" width="7.625" customWidth="1"/>
    <col min="10520" max="10520" width="5.375" customWidth="1"/>
    <col min="10521" max="10521" width="7.625" customWidth="1"/>
    <col min="10522" max="10522" width="5.375" bestFit="1" customWidth="1"/>
    <col min="10523" max="10523" width="7.625" customWidth="1"/>
    <col min="10524" max="10524" width="5.375" customWidth="1"/>
    <col min="10525" max="10525" width="7.625" customWidth="1"/>
    <col min="10526" max="10526" width="5.375" bestFit="1" customWidth="1"/>
    <col min="10527" max="10527" width="7.625" customWidth="1"/>
    <col min="10528" max="10528" width="5.375" customWidth="1"/>
    <col min="10529" max="10529" width="7.625" customWidth="1"/>
    <col min="10530" max="10530" width="5.375" bestFit="1" customWidth="1"/>
    <col min="10531" max="10531" width="7.625" customWidth="1"/>
    <col min="10532" max="10532" width="5.375" customWidth="1"/>
    <col min="10533" max="10533" width="7.625" customWidth="1"/>
    <col min="10534" max="10534" width="5.375" bestFit="1" customWidth="1"/>
    <col min="10536" max="10537" width="5.375" bestFit="1" customWidth="1"/>
    <col min="10538" max="10538" width="2.125" bestFit="1" customWidth="1"/>
    <col min="10689" max="10689" width="4.375" customWidth="1"/>
    <col min="10690" max="10690" width="30.5" customWidth="1"/>
    <col min="10693" max="10693" width="10.75" customWidth="1"/>
    <col min="10694" max="10694" width="5.25" customWidth="1"/>
    <col min="10695" max="10695" width="7.625" customWidth="1"/>
    <col min="10696" max="10696" width="5.375" customWidth="1"/>
    <col min="10697" max="10697" width="7.625" customWidth="1"/>
    <col min="10698" max="10698" width="6" bestFit="1" customWidth="1"/>
    <col min="10699" max="10699" width="7.625" customWidth="1"/>
    <col min="10700" max="10700" width="5.375" customWidth="1"/>
    <col min="10701" max="10701" width="7.625" customWidth="1"/>
    <col min="10702" max="10702" width="5.375" bestFit="1" customWidth="1"/>
    <col min="10703" max="10703" width="7.625" customWidth="1"/>
    <col min="10704" max="10704" width="5.375" customWidth="1"/>
    <col min="10705" max="10705" width="7.625" customWidth="1"/>
    <col min="10706" max="10706" width="5.375" bestFit="1" customWidth="1"/>
    <col min="10707" max="10707" width="7.625" customWidth="1"/>
    <col min="10708" max="10708" width="5.375" customWidth="1"/>
    <col min="10709" max="10709" width="7.625" customWidth="1"/>
    <col min="10710" max="10710" width="5.375" bestFit="1" customWidth="1"/>
    <col min="10711" max="10711" width="7.625" customWidth="1"/>
    <col min="10712" max="10712" width="5.375" customWidth="1"/>
    <col min="10713" max="10713" width="7.625" customWidth="1"/>
    <col min="10714" max="10714" width="5.375" bestFit="1" customWidth="1"/>
    <col min="10715" max="10715" width="7.625" customWidth="1"/>
    <col min="10716" max="10716" width="5.375" customWidth="1"/>
    <col min="10717" max="10717" width="7.625" customWidth="1"/>
    <col min="10718" max="10718" width="5.375" bestFit="1" customWidth="1"/>
    <col min="10719" max="10719" width="7.625" customWidth="1"/>
    <col min="10720" max="10720" width="5.375" customWidth="1"/>
    <col min="10721" max="10721" width="7.625" customWidth="1"/>
    <col min="10722" max="10722" width="5.375" bestFit="1" customWidth="1"/>
    <col min="10723" max="10723" width="7.625" customWidth="1"/>
    <col min="10724" max="10724" width="5.375" customWidth="1"/>
    <col min="10725" max="10725" width="7.625" customWidth="1"/>
    <col min="10726" max="10726" width="5.375" bestFit="1" customWidth="1"/>
    <col min="10727" max="10727" width="7.625" customWidth="1"/>
    <col min="10728" max="10728" width="5.375" customWidth="1"/>
    <col min="10729" max="10729" width="7.625" customWidth="1"/>
    <col min="10730" max="10730" width="5.375" bestFit="1" customWidth="1"/>
    <col min="10731" max="10731" width="7.625" customWidth="1"/>
    <col min="10732" max="10732" width="5.375" customWidth="1"/>
    <col min="10733" max="10733" width="7.625" customWidth="1"/>
    <col min="10734" max="10734" width="5.375" bestFit="1" customWidth="1"/>
    <col min="10735" max="10735" width="7.625" customWidth="1"/>
    <col min="10736" max="10736" width="5.375" customWidth="1"/>
    <col min="10737" max="10737" width="7.625" customWidth="1"/>
    <col min="10738" max="10738" width="5.375" bestFit="1" customWidth="1"/>
    <col min="10739" max="10739" width="7.625" customWidth="1"/>
    <col min="10740" max="10740" width="5.375" customWidth="1"/>
    <col min="10741" max="10741" width="7.625" customWidth="1"/>
    <col min="10742" max="10742" width="5.375" bestFit="1" customWidth="1"/>
    <col min="10743" max="10743" width="7.625" customWidth="1"/>
    <col min="10744" max="10744" width="5.375" customWidth="1"/>
    <col min="10745" max="10745" width="7.625" customWidth="1"/>
    <col min="10746" max="10746" width="5.375" bestFit="1" customWidth="1"/>
    <col min="10747" max="10747" width="7.625" customWidth="1"/>
    <col min="10748" max="10748" width="5.375" customWidth="1"/>
    <col min="10749" max="10749" width="7.625" customWidth="1"/>
    <col min="10750" max="10750" width="5.375" bestFit="1" customWidth="1"/>
    <col min="10751" max="10751" width="7.625" customWidth="1"/>
    <col min="10752" max="10752" width="5.375" customWidth="1"/>
    <col min="10753" max="10753" width="7.625" customWidth="1"/>
    <col min="10754" max="10754" width="5.375" bestFit="1" customWidth="1"/>
    <col min="10755" max="10755" width="7.625" customWidth="1"/>
    <col min="10756" max="10756" width="5.375" customWidth="1"/>
    <col min="10757" max="10757" width="7.625" customWidth="1"/>
    <col min="10758" max="10758" width="5.375" bestFit="1" customWidth="1"/>
    <col min="10759" max="10759" width="7.625" customWidth="1"/>
    <col min="10760" max="10760" width="5.375" customWidth="1"/>
    <col min="10761" max="10761" width="7.625" customWidth="1"/>
    <col min="10762" max="10762" width="5.375" bestFit="1" customWidth="1"/>
    <col min="10763" max="10763" width="7.625" customWidth="1"/>
    <col min="10764" max="10764" width="5.375" customWidth="1"/>
    <col min="10765" max="10765" width="7.625" customWidth="1"/>
    <col min="10766" max="10766" width="5.375" bestFit="1" customWidth="1"/>
    <col min="10767" max="10767" width="7.625" customWidth="1"/>
    <col min="10768" max="10768" width="5.375" customWidth="1"/>
    <col min="10769" max="10769" width="7.625" customWidth="1"/>
    <col min="10770" max="10770" width="5.375" bestFit="1" customWidth="1"/>
    <col min="10771" max="10771" width="7.625" customWidth="1"/>
    <col min="10772" max="10772" width="5.375" customWidth="1"/>
    <col min="10773" max="10773" width="7.625" customWidth="1"/>
    <col min="10774" max="10774" width="5.375" bestFit="1" customWidth="1"/>
    <col min="10775" max="10775" width="7.625" customWidth="1"/>
    <col min="10776" max="10776" width="5.375" customWidth="1"/>
    <col min="10777" max="10777" width="7.625" customWidth="1"/>
    <col min="10778" max="10778" width="5.375" bestFit="1" customWidth="1"/>
    <col min="10779" max="10779" width="7.625" customWidth="1"/>
    <col min="10780" max="10780" width="5.375" customWidth="1"/>
    <col min="10781" max="10781" width="7.625" customWidth="1"/>
    <col min="10782" max="10782" width="5.375" bestFit="1" customWidth="1"/>
    <col min="10783" max="10783" width="7.625" customWidth="1"/>
    <col min="10784" max="10784" width="5.375" customWidth="1"/>
    <col min="10785" max="10785" width="7.625" customWidth="1"/>
    <col min="10786" max="10786" width="5.375" bestFit="1" customWidth="1"/>
    <col min="10787" max="10787" width="7.625" customWidth="1"/>
    <col min="10788" max="10788" width="5.375" customWidth="1"/>
    <col min="10789" max="10789" width="7.625" customWidth="1"/>
    <col min="10790" max="10790" width="5.375" bestFit="1" customWidth="1"/>
    <col min="10792" max="10793" width="5.375" bestFit="1" customWidth="1"/>
    <col min="10794" max="10794" width="2.125" bestFit="1" customWidth="1"/>
    <col min="10945" max="10945" width="4.375" customWidth="1"/>
    <col min="10946" max="10946" width="30.5" customWidth="1"/>
    <col min="10949" max="10949" width="10.75" customWidth="1"/>
    <col min="10950" max="10950" width="5.25" customWidth="1"/>
    <col min="10951" max="10951" width="7.625" customWidth="1"/>
    <col min="10952" max="10952" width="5.375" customWidth="1"/>
    <col min="10953" max="10953" width="7.625" customWidth="1"/>
    <col min="10954" max="10954" width="6" bestFit="1" customWidth="1"/>
    <col min="10955" max="10955" width="7.625" customWidth="1"/>
    <col min="10956" max="10956" width="5.375" customWidth="1"/>
    <col min="10957" max="10957" width="7.625" customWidth="1"/>
    <col min="10958" max="10958" width="5.375" bestFit="1" customWidth="1"/>
    <col min="10959" max="10959" width="7.625" customWidth="1"/>
    <col min="10960" max="10960" width="5.375" customWidth="1"/>
    <col min="10961" max="10961" width="7.625" customWidth="1"/>
    <col min="10962" max="10962" width="5.375" bestFit="1" customWidth="1"/>
    <col min="10963" max="10963" width="7.625" customWidth="1"/>
    <col min="10964" max="10964" width="5.375" customWidth="1"/>
    <col min="10965" max="10965" width="7.625" customWidth="1"/>
    <col min="10966" max="10966" width="5.375" bestFit="1" customWidth="1"/>
    <col min="10967" max="10967" width="7.625" customWidth="1"/>
    <col min="10968" max="10968" width="5.375" customWidth="1"/>
    <col min="10969" max="10969" width="7.625" customWidth="1"/>
    <col min="10970" max="10970" width="5.375" bestFit="1" customWidth="1"/>
    <col min="10971" max="10971" width="7.625" customWidth="1"/>
    <col min="10972" max="10972" width="5.375" customWidth="1"/>
    <col min="10973" max="10973" width="7.625" customWidth="1"/>
    <col min="10974" max="10974" width="5.375" bestFit="1" customWidth="1"/>
    <col min="10975" max="10975" width="7.625" customWidth="1"/>
    <col min="10976" max="10976" width="5.375" customWidth="1"/>
    <col min="10977" max="10977" width="7.625" customWidth="1"/>
    <col min="10978" max="10978" width="5.375" bestFit="1" customWidth="1"/>
    <col min="10979" max="10979" width="7.625" customWidth="1"/>
    <col min="10980" max="10980" width="5.375" customWidth="1"/>
    <col min="10981" max="10981" width="7.625" customWidth="1"/>
    <col min="10982" max="10982" width="5.375" bestFit="1" customWidth="1"/>
    <col min="10983" max="10983" width="7.625" customWidth="1"/>
    <col min="10984" max="10984" width="5.375" customWidth="1"/>
    <col min="10985" max="10985" width="7.625" customWidth="1"/>
    <col min="10986" max="10986" width="5.375" bestFit="1" customWidth="1"/>
    <col min="10987" max="10987" width="7.625" customWidth="1"/>
    <col min="10988" max="10988" width="5.375" customWidth="1"/>
    <col min="10989" max="10989" width="7.625" customWidth="1"/>
    <col min="10990" max="10990" width="5.375" bestFit="1" customWidth="1"/>
    <col min="10991" max="10991" width="7.625" customWidth="1"/>
    <col min="10992" max="10992" width="5.375" customWidth="1"/>
    <col min="10993" max="10993" width="7.625" customWidth="1"/>
    <col min="10994" max="10994" width="5.375" bestFit="1" customWidth="1"/>
    <col min="10995" max="10995" width="7.625" customWidth="1"/>
    <col min="10996" max="10996" width="5.375" customWidth="1"/>
    <col min="10997" max="10997" width="7.625" customWidth="1"/>
    <col min="10998" max="10998" width="5.375" bestFit="1" customWidth="1"/>
    <col min="10999" max="10999" width="7.625" customWidth="1"/>
    <col min="11000" max="11000" width="5.375" customWidth="1"/>
    <col min="11001" max="11001" width="7.625" customWidth="1"/>
    <col min="11002" max="11002" width="5.375" bestFit="1" customWidth="1"/>
    <col min="11003" max="11003" width="7.625" customWidth="1"/>
    <col min="11004" max="11004" width="5.375" customWidth="1"/>
    <col min="11005" max="11005" width="7.625" customWidth="1"/>
    <col min="11006" max="11006" width="5.375" bestFit="1" customWidth="1"/>
    <col min="11007" max="11007" width="7.625" customWidth="1"/>
    <col min="11008" max="11008" width="5.375" customWidth="1"/>
    <col min="11009" max="11009" width="7.625" customWidth="1"/>
    <col min="11010" max="11010" width="5.375" bestFit="1" customWidth="1"/>
    <col min="11011" max="11011" width="7.625" customWidth="1"/>
    <col min="11012" max="11012" width="5.375" customWidth="1"/>
    <col min="11013" max="11013" width="7.625" customWidth="1"/>
    <col min="11014" max="11014" width="5.375" bestFit="1" customWidth="1"/>
    <col min="11015" max="11015" width="7.625" customWidth="1"/>
    <col min="11016" max="11016" width="5.375" customWidth="1"/>
    <col min="11017" max="11017" width="7.625" customWidth="1"/>
    <col min="11018" max="11018" width="5.375" bestFit="1" customWidth="1"/>
    <col min="11019" max="11019" width="7.625" customWidth="1"/>
    <col min="11020" max="11020" width="5.375" customWidth="1"/>
    <col min="11021" max="11021" width="7.625" customWidth="1"/>
    <col min="11022" max="11022" width="5.375" bestFit="1" customWidth="1"/>
    <col min="11023" max="11023" width="7.625" customWidth="1"/>
    <col min="11024" max="11024" width="5.375" customWidth="1"/>
    <col min="11025" max="11025" width="7.625" customWidth="1"/>
    <col min="11026" max="11026" width="5.375" bestFit="1" customWidth="1"/>
    <col min="11027" max="11027" width="7.625" customWidth="1"/>
    <col min="11028" max="11028" width="5.375" customWidth="1"/>
    <col min="11029" max="11029" width="7.625" customWidth="1"/>
    <col min="11030" max="11030" width="5.375" bestFit="1" customWidth="1"/>
    <col min="11031" max="11031" width="7.625" customWidth="1"/>
    <col min="11032" max="11032" width="5.375" customWidth="1"/>
    <col min="11033" max="11033" width="7.625" customWidth="1"/>
    <col min="11034" max="11034" width="5.375" bestFit="1" customWidth="1"/>
    <col min="11035" max="11035" width="7.625" customWidth="1"/>
    <col min="11036" max="11036" width="5.375" customWidth="1"/>
    <col min="11037" max="11037" width="7.625" customWidth="1"/>
    <col min="11038" max="11038" width="5.375" bestFit="1" customWidth="1"/>
    <col min="11039" max="11039" width="7.625" customWidth="1"/>
    <col min="11040" max="11040" width="5.375" customWidth="1"/>
    <col min="11041" max="11041" width="7.625" customWidth="1"/>
    <col min="11042" max="11042" width="5.375" bestFit="1" customWidth="1"/>
    <col min="11043" max="11043" width="7.625" customWidth="1"/>
    <col min="11044" max="11044" width="5.375" customWidth="1"/>
    <col min="11045" max="11045" width="7.625" customWidth="1"/>
    <col min="11046" max="11046" width="5.375" bestFit="1" customWidth="1"/>
    <col min="11048" max="11049" width="5.375" bestFit="1" customWidth="1"/>
    <col min="11050" max="11050" width="2.125" bestFit="1" customWidth="1"/>
    <col min="11201" max="11201" width="4.375" customWidth="1"/>
    <col min="11202" max="11202" width="30.5" customWidth="1"/>
    <col min="11205" max="11205" width="10.75" customWidth="1"/>
    <col min="11206" max="11206" width="5.25" customWidth="1"/>
    <col min="11207" max="11207" width="7.625" customWidth="1"/>
    <col min="11208" max="11208" width="5.375" customWidth="1"/>
    <col min="11209" max="11209" width="7.625" customWidth="1"/>
    <col min="11210" max="11210" width="6" bestFit="1" customWidth="1"/>
    <col min="11211" max="11211" width="7.625" customWidth="1"/>
    <col min="11212" max="11212" width="5.375" customWidth="1"/>
    <col min="11213" max="11213" width="7.625" customWidth="1"/>
    <col min="11214" max="11214" width="5.375" bestFit="1" customWidth="1"/>
    <col min="11215" max="11215" width="7.625" customWidth="1"/>
    <col min="11216" max="11216" width="5.375" customWidth="1"/>
    <col min="11217" max="11217" width="7.625" customWidth="1"/>
    <col min="11218" max="11218" width="5.375" bestFit="1" customWidth="1"/>
    <col min="11219" max="11219" width="7.625" customWidth="1"/>
    <col min="11220" max="11220" width="5.375" customWidth="1"/>
    <col min="11221" max="11221" width="7.625" customWidth="1"/>
    <col min="11222" max="11222" width="5.375" bestFit="1" customWidth="1"/>
    <col min="11223" max="11223" width="7.625" customWidth="1"/>
    <col min="11224" max="11224" width="5.375" customWidth="1"/>
    <col min="11225" max="11225" width="7.625" customWidth="1"/>
    <col min="11226" max="11226" width="5.375" bestFit="1" customWidth="1"/>
    <col min="11227" max="11227" width="7.625" customWidth="1"/>
    <col min="11228" max="11228" width="5.375" customWidth="1"/>
    <col min="11229" max="11229" width="7.625" customWidth="1"/>
    <col min="11230" max="11230" width="5.375" bestFit="1" customWidth="1"/>
    <col min="11231" max="11231" width="7.625" customWidth="1"/>
    <col min="11232" max="11232" width="5.375" customWidth="1"/>
    <col min="11233" max="11233" width="7.625" customWidth="1"/>
    <col min="11234" max="11234" width="5.375" bestFit="1" customWidth="1"/>
    <col min="11235" max="11235" width="7.625" customWidth="1"/>
    <col min="11236" max="11236" width="5.375" customWidth="1"/>
    <col min="11237" max="11237" width="7.625" customWidth="1"/>
    <col min="11238" max="11238" width="5.375" bestFit="1" customWidth="1"/>
    <col min="11239" max="11239" width="7.625" customWidth="1"/>
    <col min="11240" max="11240" width="5.375" customWidth="1"/>
    <col min="11241" max="11241" width="7.625" customWidth="1"/>
    <col min="11242" max="11242" width="5.375" bestFit="1" customWidth="1"/>
    <col min="11243" max="11243" width="7.625" customWidth="1"/>
    <col min="11244" max="11244" width="5.375" customWidth="1"/>
    <col min="11245" max="11245" width="7.625" customWidth="1"/>
    <col min="11246" max="11246" width="5.375" bestFit="1" customWidth="1"/>
    <col min="11247" max="11247" width="7.625" customWidth="1"/>
    <col min="11248" max="11248" width="5.375" customWidth="1"/>
    <col min="11249" max="11249" width="7.625" customWidth="1"/>
    <col min="11250" max="11250" width="5.375" bestFit="1" customWidth="1"/>
    <col min="11251" max="11251" width="7.625" customWidth="1"/>
    <col min="11252" max="11252" width="5.375" customWidth="1"/>
    <col min="11253" max="11253" width="7.625" customWidth="1"/>
    <col min="11254" max="11254" width="5.375" bestFit="1" customWidth="1"/>
    <col min="11255" max="11255" width="7.625" customWidth="1"/>
    <col min="11256" max="11256" width="5.375" customWidth="1"/>
    <col min="11257" max="11257" width="7.625" customWidth="1"/>
    <col min="11258" max="11258" width="5.375" bestFit="1" customWidth="1"/>
    <col min="11259" max="11259" width="7.625" customWidth="1"/>
    <col min="11260" max="11260" width="5.375" customWidth="1"/>
    <col min="11261" max="11261" width="7.625" customWidth="1"/>
    <col min="11262" max="11262" width="5.375" bestFit="1" customWidth="1"/>
    <col min="11263" max="11263" width="7.625" customWidth="1"/>
    <col min="11264" max="11264" width="5.375" customWidth="1"/>
    <col min="11265" max="11265" width="7.625" customWidth="1"/>
    <col min="11266" max="11266" width="5.375" bestFit="1" customWidth="1"/>
    <col min="11267" max="11267" width="7.625" customWidth="1"/>
    <col min="11268" max="11268" width="5.375" customWidth="1"/>
    <col min="11269" max="11269" width="7.625" customWidth="1"/>
    <col min="11270" max="11270" width="5.375" bestFit="1" customWidth="1"/>
    <col min="11271" max="11271" width="7.625" customWidth="1"/>
    <col min="11272" max="11272" width="5.375" customWidth="1"/>
    <col min="11273" max="11273" width="7.625" customWidth="1"/>
    <col min="11274" max="11274" width="5.375" bestFit="1" customWidth="1"/>
    <col min="11275" max="11275" width="7.625" customWidth="1"/>
    <col min="11276" max="11276" width="5.375" customWidth="1"/>
    <col min="11277" max="11277" width="7.625" customWidth="1"/>
    <col min="11278" max="11278" width="5.375" bestFit="1" customWidth="1"/>
    <col min="11279" max="11279" width="7.625" customWidth="1"/>
    <col min="11280" max="11280" width="5.375" customWidth="1"/>
    <col min="11281" max="11281" width="7.625" customWidth="1"/>
    <col min="11282" max="11282" width="5.375" bestFit="1" customWidth="1"/>
    <col min="11283" max="11283" width="7.625" customWidth="1"/>
    <col min="11284" max="11284" width="5.375" customWidth="1"/>
    <col min="11285" max="11285" width="7.625" customWidth="1"/>
    <col min="11286" max="11286" width="5.375" bestFit="1" customWidth="1"/>
    <col min="11287" max="11287" width="7.625" customWidth="1"/>
    <col min="11288" max="11288" width="5.375" customWidth="1"/>
    <col min="11289" max="11289" width="7.625" customWidth="1"/>
    <col min="11290" max="11290" width="5.375" bestFit="1" customWidth="1"/>
    <col min="11291" max="11291" width="7.625" customWidth="1"/>
    <col min="11292" max="11292" width="5.375" customWidth="1"/>
    <col min="11293" max="11293" width="7.625" customWidth="1"/>
    <col min="11294" max="11294" width="5.375" bestFit="1" customWidth="1"/>
    <col min="11295" max="11295" width="7.625" customWidth="1"/>
    <col min="11296" max="11296" width="5.375" customWidth="1"/>
    <col min="11297" max="11297" width="7.625" customWidth="1"/>
    <col min="11298" max="11298" width="5.375" bestFit="1" customWidth="1"/>
    <col min="11299" max="11299" width="7.625" customWidth="1"/>
    <col min="11300" max="11300" width="5.375" customWidth="1"/>
    <col min="11301" max="11301" width="7.625" customWidth="1"/>
    <col min="11302" max="11302" width="5.375" bestFit="1" customWidth="1"/>
    <col min="11304" max="11305" width="5.375" bestFit="1" customWidth="1"/>
    <col min="11306" max="11306" width="2.125" bestFit="1" customWidth="1"/>
    <col min="11457" max="11457" width="4.375" customWidth="1"/>
    <col min="11458" max="11458" width="30.5" customWidth="1"/>
    <col min="11461" max="11461" width="10.75" customWidth="1"/>
    <col min="11462" max="11462" width="5.25" customWidth="1"/>
    <col min="11463" max="11463" width="7.625" customWidth="1"/>
    <col min="11464" max="11464" width="5.375" customWidth="1"/>
    <col min="11465" max="11465" width="7.625" customWidth="1"/>
    <col min="11466" max="11466" width="6" bestFit="1" customWidth="1"/>
    <col min="11467" max="11467" width="7.625" customWidth="1"/>
    <col min="11468" max="11468" width="5.375" customWidth="1"/>
    <col min="11469" max="11469" width="7.625" customWidth="1"/>
    <col min="11470" max="11470" width="5.375" bestFit="1" customWidth="1"/>
    <col min="11471" max="11471" width="7.625" customWidth="1"/>
    <col min="11472" max="11472" width="5.375" customWidth="1"/>
    <col min="11473" max="11473" width="7.625" customWidth="1"/>
    <col min="11474" max="11474" width="5.375" bestFit="1" customWidth="1"/>
    <col min="11475" max="11475" width="7.625" customWidth="1"/>
    <col min="11476" max="11476" width="5.375" customWidth="1"/>
    <col min="11477" max="11477" width="7.625" customWidth="1"/>
    <col min="11478" max="11478" width="5.375" bestFit="1" customWidth="1"/>
    <col min="11479" max="11479" width="7.625" customWidth="1"/>
    <col min="11480" max="11480" width="5.375" customWidth="1"/>
    <col min="11481" max="11481" width="7.625" customWidth="1"/>
    <col min="11482" max="11482" width="5.375" bestFit="1" customWidth="1"/>
    <col min="11483" max="11483" width="7.625" customWidth="1"/>
    <col min="11484" max="11484" width="5.375" customWidth="1"/>
    <col min="11485" max="11485" width="7.625" customWidth="1"/>
    <col min="11486" max="11486" width="5.375" bestFit="1" customWidth="1"/>
    <col min="11487" max="11487" width="7.625" customWidth="1"/>
    <col min="11488" max="11488" width="5.375" customWidth="1"/>
    <col min="11489" max="11489" width="7.625" customWidth="1"/>
    <col min="11490" max="11490" width="5.375" bestFit="1" customWidth="1"/>
    <col min="11491" max="11491" width="7.625" customWidth="1"/>
    <col min="11492" max="11492" width="5.375" customWidth="1"/>
    <col min="11493" max="11493" width="7.625" customWidth="1"/>
    <col min="11494" max="11494" width="5.375" bestFit="1" customWidth="1"/>
    <col min="11495" max="11495" width="7.625" customWidth="1"/>
    <col min="11496" max="11496" width="5.375" customWidth="1"/>
    <col min="11497" max="11497" width="7.625" customWidth="1"/>
    <col min="11498" max="11498" width="5.375" bestFit="1" customWidth="1"/>
    <col min="11499" max="11499" width="7.625" customWidth="1"/>
    <col min="11500" max="11500" width="5.375" customWidth="1"/>
    <col min="11501" max="11501" width="7.625" customWidth="1"/>
    <col min="11502" max="11502" width="5.375" bestFit="1" customWidth="1"/>
    <col min="11503" max="11503" width="7.625" customWidth="1"/>
    <col min="11504" max="11504" width="5.375" customWidth="1"/>
    <col min="11505" max="11505" width="7.625" customWidth="1"/>
    <col min="11506" max="11506" width="5.375" bestFit="1" customWidth="1"/>
    <col min="11507" max="11507" width="7.625" customWidth="1"/>
    <col min="11508" max="11508" width="5.375" customWidth="1"/>
    <col min="11509" max="11509" width="7.625" customWidth="1"/>
    <col min="11510" max="11510" width="5.375" bestFit="1" customWidth="1"/>
    <col min="11511" max="11511" width="7.625" customWidth="1"/>
    <col min="11512" max="11512" width="5.375" customWidth="1"/>
    <col min="11513" max="11513" width="7.625" customWidth="1"/>
    <col min="11514" max="11514" width="5.375" bestFit="1" customWidth="1"/>
    <col min="11515" max="11515" width="7.625" customWidth="1"/>
    <col min="11516" max="11516" width="5.375" customWidth="1"/>
    <col min="11517" max="11517" width="7.625" customWidth="1"/>
    <col min="11518" max="11518" width="5.375" bestFit="1" customWidth="1"/>
    <col min="11519" max="11519" width="7.625" customWidth="1"/>
    <col min="11520" max="11520" width="5.375" customWidth="1"/>
    <col min="11521" max="11521" width="7.625" customWidth="1"/>
    <col min="11522" max="11522" width="5.375" bestFit="1" customWidth="1"/>
    <col min="11523" max="11523" width="7.625" customWidth="1"/>
    <col min="11524" max="11524" width="5.375" customWidth="1"/>
    <col min="11525" max="11525" width="7.625" customWidth="1"/>
    <col min="11526" max="11526" width="5.375" bestFit="1" customWidth="1"/>
    <col min="11527" max="11527" width="7.625" customWidth="1"/>
    <col min="11528" max="11528" width="5.375" customWidth="1"/>
    <col min="11529" max="11529" width="7.625" customWidth="1"/>
    <col min="11530" max="11530" width="5.375" bestFit="1" customWidth="1"/>
    <col min="11531" max="11531" width="7.625" customWidth="1"/>
    <col min="11532" max="11532" width="5.375" customWidth="1"/>
    <col min="11533" max="11533" width="7.625" customWidth="1"/>
    <col min="11534" max="11534" width="5.375" bestFit="1" customWidth="1"/>
    <col min="11535" max="11535" width="7.625" customWidth="1"/>
    <col min="11536" max="11536" width="5.375" customWidth="1"/>
    <col min="11537" max="11537" width="7.625" customWidth="1"/>
    <col min="11538" max="11538" width="5.375" bestFit="1" customWidth="1"/>
    <col min="11539" max="11539" width="7.625" customWidth="1"/>
    <col min="11540" max="11540" width="5.375" customWidth="1"/>
    <col min="11541" max="11541" width="7.625" customWidth="1"/>
    <col min="11542" max="11542" width="5.375" bestFit="1" customWidth="1"/>
    <col min="11543" max="11543" width="7.625" customWidth="1"/>
    <col min="11544" max="11544" width="5.375" customWidth="1"/>
    <col min="11545" max="11545" width="7.625" customWidth="1"/>
    <col min="11546" max="11546" width="5.375" bestFit="1" customWidth="1"/>
    <col min="11547" max="11547" width="7.625" customWidth="1"/>
    <col min="11548" max="11548" width="5.375" customWidth="1"/>
    <col min="11549" max="11549" width="7.625" customWidth="1"/>
    <col min="11550" max="11550" width="5.375" bestFit="1" customWidth="1"/>
    <col min="11551" max="11551" width="7.625" customWidth="1"/>
    <col min="11552" max="11552" width="5.375" customWidth="1"/>
    <col min="11553" max="11553" width="7.625" customWidth="1"/>
    <col min="11554" max="11554" width="5.375" bestFit="1" customWidth="1"/>
    <col min="11555" max="11555" width="7.625" customWidth="1"/>
    <col min="11556" max="11556" width="5.375" customWidth="1"/>
    <col min="11557" max="11557" width="7.625" customWidth="1"/>
    <col min="11558" max="11558" width="5.375" bestFit="1" customWidth="1"/>
    <col min="11560" max="11561" width="5.375" bestFit="1" customWidth="1"/>
    <col min="11562" max="11562" width="2.125" bestFit="1" customWidth="1"/>
    <col min="11713" max="11713" width="4.375" customWidth="1"/>
    <col min="11714" max="11714" width="30.5" customWidth="1"/>
    <col min="11717" max="11717" width="10.75" customWidth="1"/>
    <col min="11718" max="11718" width="5.25" customWidth="1"/>
    <col min="11719" max="11719" width="7.625" customWidth="1"/>
    <col min="11720" max="11720" width="5.375" customWidth="1"/>
    <col min="11721" max="11721" width="7.625" customWidth="1"/>
    <col min="11722" max="11722" width="6" bestFit="1" customWidth="1"/>
    <col min="11723" max="11723" width="7.625" customWidth="1"/>
    <col min="11724" max="11724" width="5.375" customWidth="1"/>
    <col min="11725" max="11725" width="7.625" customWidth="1"/>
    <col min="11726" max="11726" width="5.375" bestFit="1" customWidth="1"/>
    <col min="11727" max="11727" width="7.625" customWidth="1"/>
    <col min="11728" max="11728" width="5.375" customWidth="1"/>
    <col min="11729" max="11729" width="7.625" customWidth="1"/>
    <col min="11730" max="11730" width="5.375" bestFit="1" customWidth="1"/>
    <col min="11731" max="11731" width="7.625" customWidth="1"/>
    <col min="11732" max="11732" width="5.375" customWidth="1"/>
    <col min="11733" max="11733" width="7.625" customWidth="1"/>
    <col min="11734" max="11734" width="5.375" bestFit="1" customWidth="1"/>
    <col min="11735" max="11735" width="7.625" customWidth="1"/>
    <col min="11736" max="11736" width="5.375" customWidth="1"/>
    <col min="11737" max="11737" width="7.625" customWidth="1"/>
    <col min="11738" max="11738" width="5.375" bestFit="1" customWidth="1"/>
    <col min="11739" max="11739" width="7.625" customWidth="1"/>
    <col min="11740" max="11740" width="5.375" customWidth="1"/>
    <col min="11741" max="11741" width="7.625" customWidth="1"/>
    <col min="11742" max="11742" width="5.375" bestFit="1" customWidth="1"/>
    <col min="11743" max="11743" width="7.625" customWidth="1"/>
    <col min="11744" max="11744" width="5.375" customWidth="1"/>
    <col min="11745" max="11745" width="7.625" customWidth="1"/>
    <col min="11746" max="11746" width="5.375" bestFit="1" customWidth="1"/>
    <col min="11747" max="11747" width="7.625" customWidth="1"/>
    <col min="11748" max="11748" width="5.375" customWidth="1"/>
    <col min="11749" max="11749" width="7.625" customWidth="1"/>
    <col min="11750" max="11750" width="5.375" bestFit="1" customWidth="1"/>
    <col min="11751" max="11751" width="7.625" customWidth="1"/>
    <col min="11752" max="11752" width="5.375" customWidth="1"/>
    <col min="11753" max="11753" width="7.625" customWidth="1"/>
    <col min="11754" max="11754" width="5.375" bestFit="1" customWidth="1"/>
    <col min="11755" max="11755" width="7.625" customWidth="1"/>
    <col min="11756" max="11756" width="5.375" customWidth="1"/>
    <col min="11757" max="11757" width="7.625" customWidth="1"/>
    <col min="11758" max="11758" width="5.375" bestFit="1" customWidth="1"/>
    <col min="11759" max="11759" width="7.625" customWidth="1"/>
    <col min="11760" max="11760" width="5.375" customWidth="1"/>
    <col min="11761" max="11761" width="7.625" customWidth="1"/>
    <col min="11762" max="11762" width="5.375" bestFit="1" customWidth="1"/>
    <col min="11763" max="11763" width="7.625" customWidth="1"/>
    <col min="11764" max="11764" width="5.375" customWidth="1"/>
    <col min="11765" max="11765" width="7.625" customWidth="1"/>
    <col min="11766" max="11766" width="5.375" bestFit="1" customWidth="1"/>
    <col min="11767" max="11767" width="7.625" customWidth="1"/>
    <col min="11768" max="11768" width="5.375" customWidth="1"/>
    <col min="11769" max="11769" width="7.625" customWidth="1"/>
    <col min="11770" max="11770" width="5.375" bestFit="1" customWidth="1"/>
    <col min="11771" max="11771" width="7.625" customWidth="1"/>
    <col min="11772" max="11772" width="5.375" customWidth="1"/>
    <col min="11773" max="11773" width="7.625" customWidth="1"/>
    <col min="11774" max="11774" width="5.375" bestFit="1" customWidth="1"/>
    <col min="11775" max="11775" width="7.625" customWidth="1"/>
    <col min="11776" max="11776" width="5.375" customWidth="1"/>
    <col min="11777" max="11777" width="7.625" customWidth="1"/>
    <col min="11778" max="11778" width="5.375" bestFit="1" customWidth="1"/>
    <col min="11779" max="11779" width="7.625" customWidth="1"/>
    <col min="11780" max="11780" width="5.375" customWidth="1"/>
    <col min="11781" max="11781" width="7.625" customWidth="1"/>
    <col min="11782" max="11782" width="5.375" bestFit="1" customWidth="1"/>
    <col min="11783" max="11783" width="7.625" customWidth="1"/>
    <col min="11784" max="11784" width="5.375" customWidth="1"/>
    <col min="11785" max="11785" width="7.625" customWidth="1"/>
    <col min="11786" max="11786" width="5.375" bestFit="1" customWidth="1"/>
    <col min="11787" max="11787" width="7.625" customWidth="1"/>
    <col min="11788" max="11788" width="5.375" customWidth="1"/>
    <col min="11789" max="11789" width="7.625" customWidth="1"/>
    <col min="11790" max="11790" width="5.375" bestFit="1" customWidth="1"/>
    <col min="11791" max="11791" width="7.625" customWidth="1"/>
    <col min="11792" max="11792" width="5.375" customWidth="1"/>
    <col min="11793" max="11793" width="7.625" customWidth="1"/>
    <col min="11794" max="11794" width="5.375" bestFit="1" customWidth="1"/>
    <col min="11795" max="11795" width="7.625" customWidth="1"/>
    <col min="11796" max="11796" width="5.375" customWidth="1"/>
    <col min="11797" max="11797" width="7.625" customWidth="1"/>
    <col min="11798" max="11798" width="5.375" bestFit="1" customWidth="1"/>
    <col min="11799" max="11799" width="7.625" customWidth="1"/>
    <col min="11800" max="11800" width="5.375" customWidth="1"/>
    <col min="11801" max="11801" width="7.625" customWidth="1"/>
    <col min="11802" max="11802" width="5.375" bestFit="1" customWidth="1"/>
    <col min="11803" max="11803" width="7.625" customWidth="1"/>
    <col min="11804" max="11804" width="5.375" customWidth="1"/>
    <col min="11805" max="11805" width="7.625" customWidth="1"/>
    <col min="11806" max="11806" width="5.375" bestFit="1" customWidth="1"/>
    <col min="11807" max="11807" width="7.625" customWidth="1"/>
    <col min="11808" max="11808" width="5.375" customWidth="1"/>
    <col min="11809" max="11809" width="7.625" customWidth="1"/>
    <col min="11810" max="11810" width="5.375" bestFit="1" customWidth="1"/>
    <col min="11811" max="11811" width="7.625" customWidth="1"/>
    <col min="11812" max="11812" width="5.375" customWidth="1"/>
    <col min="11813" max="11813" width="7.625" customWidth="1"/>
    <col min="11814" max="11814" width="5.375" bestFit="1" customWidth="1"/>
    <col min="11816" max="11817" width="5.375" bestFit="1" customWidth="1"/>
    <col min="11818" max="11818" width="2.125" bestFit="1" customWidth="1"/>
    <col min="11969" max="11969" width="4.375" customWidth="1"/>
    <col min="11970" max="11970" width="30.5" customWidth="1"/>
    <col min="11973" max="11973" width="10.75" customWidth="1"/>
    <col min="11974" max="11974" width="5.25" customWidth="1"/>
    <col min="11975" max="11975" width="7.625" customWidth="1"/>
    <col min="11976" max="11976" width="5.375" customWidth="1"/>
    <col min="11977" max="11977" width="7.625" customWidth="1"/>
    <col min="11978" max="11978" width="6" bestFit="1" customWidth="1"/>
    <col min="11979" max="11979" width="7.625" customWidth="1"/>
    <col min="11980" max="11980" width="5.375" customWidth="1"/>
    <col min="11981" max="11981" width="7.625" customWidth="1"/>
    <col min="11982" max="11982" width="5.375" bestFit="1" customWidth="1"/>
    <col min="11983" max="11983" width="7.625" customWidth="1"/>
    <col min="11984" max="11984" width="5.375" customWidth="1"/>
    <col min="11985" max="11985" width="7.625" customWidth="1"/>
    <col min="11986" max="11986" width="5.375" bestFit="1" customWidth="1"/>
    <col min="11987" max="11987" width="7.625" customWidth="1"/>
    <col min="11988" max="11988" width="5.375" customWidth="1"/>
    <col min="11989" max="11989" width="7.625" customWidth="1"/>
    <col min="11990" max="11990" width="5.375" bestFit="1" customWidth="1"/>
    <col min="11991" max="11991" width="7.625" customWidth="1"/>
    <col min="11992" max="11992" width="5.375" customWidth="1"/>
    <col min="11993" max="11993" width="7.625" customWidth="1"/>
    <col min="11994" max="11994" width="5.375" bestFit="1" customWidth="1"/>
    <col min="11995" max="11995" width="7.625" customWidth="1"/>
    <col min="11996" max="11996" width="5.375" customWidth="1"/>
    <col min="11997" max="11997" width="7.625" customWidth="1"/>
    <col min="11998" max="11998" width="5.375" bestFit="1" customWidth="1"/>
    <col min="11999" max="11999" width="7.625" customWidth="1"/>
    <col min="12000" max="12000" width="5.375" customWidth="1"/>
    <col min="12001" max="12001" width="7.625" customWidth="1"/>
    <col min="12002" max="12002" width="5.375" bestFit="1" customWidth="1"/>
    <col min="12003" max="12003" width="7.625" customWidth="1"/>
    <col min="12004" max="12004" width="5.375" customWidth="1"/>
    <col min="12005" max="12005" width="7.625" customWidth="1"/>
    <col min="12006" max="12006" width="5.375" bestFit="1" customWidth="1"/>
    <col min="12007" max="12007" width="7.625" customWidth="1"/>
    <col min="12008" max="12008" width="5.375" customWidth="1"/>
    <col min="12009" max="12009" width="7.625" customWidth="1"/>
    <col min="12010" max="12010" width="5.375" bestFit="1" customWidth="1"/>
    <col min="12011" max="12011" width="7.625" customWidth="1"/>
    <col min="12012" max="12012" width="5.375" customWidth="1"/>
    <col min="12013" max="12013" width="7.625" customWidth="1"/>
    <col min="12014" max="12014" width="5.375" bestFit="1" customWidth="1"/>
    <col min="12015" max="12015" width="7.625" customWidth="1"/>
    <col min="12016" max="12016" width="5.375" customWidth="1"/>
    <col min="12017" max="12017" width="7.625" customWidth="1"/>
    <col min="12018" max="12018" width="5.375" bestFit="1" customWidth="1"/>
    <col min="12019" max="12019" width="7.625" customWidth="1"/>
    <col min="12020" max="12020" width="5.375" customWidth="1"/>
    <col min="12021" max="12021" width="7.625" customWidth="1"/>
    <col min="12022" max="12022" width="5.375" bestFit="1" customWidth="1"/>
    <col min="12023" max="12023" width="7.625" customWidth="1"/>
    <col min="12024" max="12024" width="5.375" customWidth="1"/>
    <col min="12025" max="12025" width="7.625" customWidth="1"/>
    <col min="12026" max="12026" width="5.375" bestFit="1" customWidth="1"/>
    <col min="12027" max="12027" width="7.625" customWidth="1"/>
    <col min="12028" max="12028" width="5.375" customWidth="1"/>
    <col min="12029" max="12029" width="7.625" customWidth="1"/>
    <col min="12030" max="12030" width="5.375" bestFit="1" customWidth="1"/>
    <col min="12031" max="12031" width="7.625" customWidth="1"/>
    <col min="12032" max="12032" width="5.375" customWidth="1"/>
    <col min="12033" max="12033" width="7.625" customWidth="1"/>
    <col min="12034" max="12034" width="5.375" bestFit="1" customWidth="1"/>
    <col min="12035" max="12035" width="7.625" customWidth="1"/>
    <col min="12036" max="12036" width="5.375" customWidth="1"/>
    <col min="12037" max="12037" width="7.625" customWidth="1"/>
    <col min="12038" max="12038" width="5.375" bestFit="1" customWidth="1"/>
    <col min="12039" max="12039" width="7.625" customWidth="1"/>
    <col min="12040" max="12040" width="5.375" customWidth="1"/>
    <col min="12041" max="12041" width="7.625" customWidth="1"/>
    <col min="12042" max="12042" width="5.375" bestFit="1" customWidth="1"/>
    <col min="12043" max="12043" width="7.625" customWidth="1"/>
    <col min="12044" max="12044" width="5.375" customWidth="1"/>
    <col min="12045" max="12045" width="7.625" customWidth="1"/>
    <col min="12046" max="12046" width="5.375" bestFit="1" customWidth="1"/>
    <col min="12047" max="12047" width="7.625" customWidth="1"/>
    <col min="12048" max="12048" width="5.375" customWidth="1"/>
    <col min="12049" max="12049" width="7.625" customWidth="1"/>
    <col min="12050" max="12050" width="5.375" bestFit="1" customWidth="1"/>
    <col min="12051" max="12051" width="7.625" customWidth="1"/>
    <col min="12052" max="12052" width="5.375" customWidth="1"/>
    <col min="12053" max="12053" width="7.625" customWidth="1"/>
    <col min="12054" max="12054" width="5.375" bestFit="1" customWidth="1"/>
    <col min="12055" max="12055" width="7.625" customWidth="1"/>
    <col min="12056" max="12056" width="5.375" customWidth="1"/>
    <col min="12057" max="12057" width="7.625" customWidth="1"/>
    <col min="12058" max="12058" width="5.375" bestFit="1" customWidth="1"/>
    <col min="12059" max="12059" width="7.625" customWidth="1"/>
    <col min="12060" max="12060" width="5.375" customWidth="1"/>
    <col min="12061" max="12061" width="7.625" customWidth="1"/>
    <col min="12062" max="12062" width="5.375" bestFit="1" customWidth="1"/>
    <col min="12063" max="12063" width="7.625" customWidth="1"/>
    <col min="12064" max="12064" width="5.375" customWidth="1"/>
    <col min="12065" max="12065" width="7.625" customWidth="1"/>
    <col min="12066" max="12066" width="5.375" bestFit="1" customWidth="1"/>
    <col min="12067" max="12067" width="7.625" customWidth="1"/>
    <col min="12068" max="12068" width="5.375" customWidth="1"/>
    <col min="12069" max="12069" width="7.625" customWidth="1"/>
    <col min="12070" max="12070" width="5.375" bestFit="1" customWidth="1"/>
    <col min="12072" max="12073" width="5.375" bestFit="1" customWidth="1"/>
    <col min="12074" max="12074" width="2.125" bestFit="1" customWidth="1"/>
    <col min="12225" max="12225" width="4.375" customWidth="1"/>
    <col min="12226" max="12226" width="30.5" customWidth="1"/>
    <col min="12229" max="12229" width="10.75" customWidth="1"/>
    <col min="12230" max="12230" width="5.25" customWidth="1"/>
    <col min="12231" max="12231" width="7.625" customWidth="1"/>
    <col min="12232" max="12232" width="5.375" customWidth="1"/>
    <col min="12233" max="12233" width="7.625" customWidth="1"/>
    <col min="12234" max="12234" width="6" bestFit="1" customWidth="1"/>
    <col min="12235" max="12235" width="7.625" customWidth="1"/>
    <col min="12236" max="12236" width="5.375" customWidth="1"/>
    <col min="12237" max="12237" width="7.625" customWidth="1"/>
    <col min="12238" max="12238" width="5.375" bestFit="1" customWidth="1"/>
    <col min="12239" max="12239" width="7.625" customWidth="1"/>
    <col min="12240" max="12240" width="5.375" customWidth="1"/>
    <col min="12241" max="12241" width="7.625" customWidth="1"/>
    <col min="12242" max="12242" width="5.375" bestFit="1" customWidth="1"/>
    <col min="12243" max="12243" width="7.625" customWidth="1"/>
    <col min="12244" max="12244" width="5.375" customWidth="1"/>
    <col min="12245" max="12245" width="7.625" customWidth="1"/>
    <col min="12246" max="12246" width="5.375" bestFit="1" customWidth="1"/>
    <col min="12247" max="12247" width="7.625" customWidth="1"/>
    <col min="12248" max="12248" width="5.375" customWidth="1"/>
    <col min="12249" max="12249" width="7.625" customWidth="1"/>
    <col min="12250" max="12250" width="5.375" bestFit="1" customWidth="1"/>
    <col min="12251" max="12251" width="7.625" customWidth="1"/>
    <col min="12252" max="12252" width="5.375" customWidth="1"/>
    <col min="12253" max="12253" width="7.625" customWidth="1"/>
    <col min="12254" max="12254" width="5.375" bestFit="1" customWidth="1"/>
    <col min="12255" max="12255" width="7.625" customWidth="1"/>
    <col min="12256" max="12256" width="5.375" customWidth="1"/>
    <col min="12257" max="12257" width="7.625" customWidth="1"/>
    <col min="12258" max="12258" width="5.375" bestFit="1" customWidth="1"/>
    <col min="12259" max="12259" width="7.625" customWidth="1"/>
    <col min="12260" max="12260" width="5.375" customWidth="1"/>
    <col min="12261" max="12261" width="7.625" customWidth="1"/>
    <col min="12262" max="12262" width="5.375" bestFit="1" customWidth="1"/>
    <col min="12263" max="12263" width="7.625" customWidth="1"/>
    <col min="12264" max="12264" width="5.375" customWidth="1"/>
    <col min="12265" max="12265" width="7.625" customWidth="1"/>
    <col min="12266" max="12266" width="5.375" bestFit="1" customWidth="1"/>
    <col min="12267" max="12267" width="7.625" customWidth="1"/>
    <col min="12268" max="12268" width="5.375" customWidth="1"/>
    <col min="12269" max="12269" width="7.625" customWidth="1"/>
    <col min="12270" max="12270" width="5.375" bestFit="1" customWidth="1"/>
    <col min="12271" max="12271" width="7.625" customWidth="1"/>
    <col min="12272" max="12272" width="5.375" customWidth="1"/>
    <col min="12273" max="12273" width="7.625" customWidth="1"/>
    <col min="12274" max="12274" width="5.375" bestFit="1" customWidth="1"/>
    <col min="12275" max="12275" width="7.625" customWidth="1"/>
    <col min="12276" max="12276" width="5.375" customWidth="1"/>
    <col min="12277" max="12277" width="7.625" customWidth="1"/>
    <col min="12278" max="12278" width="5.375" bestFit="1" customWidth="1"/>
    <col min="12279" max="12279" width="7.625" customWidth="1"/>
    <col min="12280" max="12280" width="5.375" customWidth="1"/>
    <col min="12281" max="12281" width="7.625" customWidth="1"/>
    <col min="12282" max="12282" width="5.375" bestFit="1" customWidth="1"/>
    <col min="12283" max="12283" width="7.625" customWidth="1"/>
    <col min="12284" max="12284" width="5.375" customWidth="1"/>
    <col min="12285" max="12285" width="7.625" customWidth="1"/>
    <col min="12286" max="12286" width="5.375" bestFit="1" customWidth="1"/>
    <col min="12287" max="12287" width="7.625" customWidth="1"/>
    <col min="12288" max="12288" width="5.375" customWidth="1"/>
    <col min="12289" max="12289" width="7.625" customWidth="1"/>
    <col min="12290" max="12290" width="5.375" bestFit="1" customWidth="1"/>
    <col min="12291" max="12291" width="7.625" customWidth="1"/>
    <col min="12292" max="12292" width="5.375" customWidth="1"/>
    <col min="12293" max="12293" width="7.625" customWidth="1"/>
    <col min="12294" max="12294" width="5.375" bestFit="1" customWidth="1"/>
    <col min="12295" max="12295" width="7.625" customWidth="1"/>
    <col min="12296" max="12296" width="5.375" customWidth="1"/>
    <col min="12297" max="12297" width="7.625" customWidth="1"/>
    <col min="12298" max="12298" width="5.375" bestFit="1" customWidth="1"/>
    <col min="12299" max="12299" width="7.625" customWidth="1"/>
    <col min="12300" max="12300" width="5.375" customWidth="1"/>
    <col min="12301" max="12301" width="7.625" customWidth="1"/>
    <col min="12302" max="12302" width="5.375" bestFit="1" customWidth="1"/>
    <col min="12303" max="12303" width="7.625" customWidth="1"/>
    <col min="12304" max="12304" width="5.375" customWidth="1"/>
    <col min="12305" max="12305" width="7.625" customWidth="1"/>
    <col min="12306" max="12306" width="5.375" bestFit="1" customWidth="1"/>
    <col min="12307" max="12307" width="7.625" customWidth="1"/>
    <col min="12308" max="12308" width="5.375" customWidth="1"/>
    <col min="12309" max="12309" width="7.625" customWidth="1"/>
    <col min="12310" max="12310" width="5.375" bestFit="1" customWidth="1"/>
    <col min="12311" max="12311" width="7.625" customWidth="1"/>
    <col min="12312" max="12312" width="5.375" customWidth="1"/>
    <col min="12313" max="12313" width="7.625" customWidth="1"/>
    <col min="12314" max="12314" width="5.375" bestFit="1" customWidth="1"/>
    <col min="12315" max="12315" width="7.625" customWidth="1"/>
    <col min="12316" max="12316" width="5.375" customWidth="1"/>
    <col min="12317" max="12317" width="7.625" customWidth="1"/>
    <col min="12318" max="12318" width="5.375" bestFit="1" customWidth="1"/>
    <col min="12319" max="12319" width="7.625" customWidth="1"/>
    <col min="12320" max="12320" width="5.375" customWidth="1"/>
    <col min="12321" max="12321" width="7.625" customWidth="1"/>
    <col min="12322" max="12322" width="5.375" bestFit="1" customWidth="1"/>
    <col min="12323" max="12323" width="7.625" customWidth="1"/>
    <col min="12324" max="12324" width="5.375" customWidth="1"/>
    <col min="12325" max="12325" width="7.625" customWidth="1"/>
    <col min="12326" max="12326" width="5.375" bestFit="1" customWidth="1"/>
    <col min="12328" max="12329" width="5.375" bestFit="1" customWidth="1"/>
    <col min="12330" max="12330" width="2.125" bestFit="1" customWidth="1"/>
    <col min="12481" max="12481" width="4.375" customWidth="1"/>
    <col min="12482" max="12482" width="30.5" customWidth="1"/>
    <col min="12485" max="12485" width="10.75" customWidth="1"/>
    <col min="12486" max="12486" width="5.25" customWidth="1"/>
    <col min="12487" max="12487" width="7.625" customWidth="1"/>
    <col min="12488" max="12488" width="5.375" customWidth="1"/>
    <col min="12489" max="12489" width="7.625" customWidth="1"/>
    <col min="12490" max="12490" width="6" bestFit="1" customWidth="1"/>
    <col min="12491" max="12491" width="7.625" customWidth="1"/>
    <col min="12492" max="12492" width="5.375" customWidth="1"/>
    <col min="12493" max="12493" width="7.625" customWidth="1"/>
    <col min="12494" max="12494" width="5.375" bestFit="1" customWidth="1"/>
    <col min="12495" max="12495" width="7.625" customWidth="1"/>
    <col min="12496" max="12496" width="5.375" customWidth="1"/>
    <col min="12497" max="12497" width="7.625" customWidth="1"/>
    <col min="12498" max="12498" width="5.375" bestFit="1" customWidth="1"/>
    <col min="12499" max="12499" width="7.625" customWidth="1"/>
    <col min="12500" max="12500" width="5.375" customWidth="1"/>
    <col min="12501" max="12501" width="7.625" customWidth="1"/>
    <col min="12502" max="12502" width="5.375" bestFit="1" customWidth="1"/>
    <col min="12503" max="12503" width="7.625" customWidth="1"/>
    <col min="12504" max="12504" width="5.375" customWidth="1"/>
    <col min="12505" max="12505" width="7.625" customWidth="1"/>
    <col min="12506" max="12506" width="5.375" bestFit="1" customWidth="1"/>
    <col min="12507" max="12507" width="7.625" customWidth="1"/>
    <col min="12508" max="12508" width="5.375" customWidth="1"/>
    <col min="12509" max="12509" width="7.625" customWidth="1"/>
    <col min="12510" max="12510" width="5.375" bestFit="1" customWidth="1"/>
    <col min="12511" max="12511" width="7.625" customWidth="1"/>
    <col min="12512" max="12512" width="5.375" customWidth="1"/>
    <col min="12513" max="12513" width="7.625" customWidth="1"/>
    <col min="12514" max="12514" width="5.375" bestFit="1" customWidth="1"/>
    <col min="12515" max="12515" width="7.625" customWidth="1"/>
    <col min="12516" max="12516" width="5.375" customWidth="1"/>
    <col min="12517" max="12517" width="7.625" customWidth="1"/>
    <col min="12518" max="12518" width="5.375" bestFit="1" customWidth="1"/>
    <col min="12519" max="12519" width="7.625" customWidth="1"/>
    <col min="12520" max="12520" width="5.375" customWidth="1"/>
    <col min="12521" max="12521" width="7.625" customWidth="1"/>
    <col min="12522" max="12522" width="5.375" bestFit="1" customWidth="1"/>
    <col min="12523" max="12523" width="7.625" customWidth="1"/>
    <col min="12524" max="12524" width="5.375" customWidth="1"/>
    <col min="12525" max="12525" width="7.625" customWidth="1"/>
    <col min="12526" max="12526" width="5.375" bestFit="1" customWidth="1"/>
    <col min="12527" max="12527" width="7.625" customWidth="1"/>
    <col min="12528" max="12528" width="5.375" customWidth="1"/>
    <col min="12529" max="12529" width="7.625" customWidth="1"/>
    <col min="12530" max="12530" width="5.375" bestFit="1" customWidth="1"/>
    <col min="12531" max="12531" width="7.625" customWidth="1"/>
    <col min="12532" max="12532" width="5.375" customWidth="1"/>
    <col min="12533" max="12533" width="7.625" customWidth="1"/>
    <col min="12534" max="12534" width="5.375" bestFit="1" customWidth="1"/>
    <col min="12535" max="12535" width="7.625" customWidth="1"/>
    <col min="12536" max="12536" width="5.375" customWidth="1"/>
    <col min="12537" max="12537" width="7.625" customWidth="1"/>
    <col min="12538" max="12538" width="5.375" bestFit="1" customWidth="1"/>
    <col min="12539" max="12539" width="7.625" customWidth="1"/>
    <col min="12540" max="12540" width="5.375" customWidth="1"/>
    <col min="12541" max="12541" width="7.625" customWidth="1"/>
    <col min="12542" max="12542" width="5.375" bestFit="1" customWidth="1"/>
    <col min="12543" max="12543" width="7.625" customWidth="1"/>
    <col min="12544" max="12544" width="5.375" customWidth="1"/>
    <col min="12545" max="12545" width="7.625" customWidth="1"/>
    <col min="12546" max="12546" width="5.375" bestFit="1" customWidth="1"/>
    <col min="12547" max="12547" width="7.625" customWidth="1"/>
    <col min="12548" max="12548" width="5.375" customWidth="1"/>
    <col min="12549" max="12549" width="7.625" customWidth="1"/>
    <col min="12550" max="12550" width="5.375" bestFit="1" customWidth="1"/>
    <col min="12551" max="12551" width="7.625" customWidth="1"/>
    <col min="12552" max="12552" width="5.375" customWidth="1"/>
    <col min="12553" max="12553" width="7.625" customWidth="1"/>
    <col min="12554" max="12554" width="5.375" bestFit="1" customWidth="1"/>
    <col min="12555" max="12555" width="7.625" customWidth="1"/>
    <col min="12556" max="12556" width="5.375" customWidth="1"/>
    <col min="12557" max="12557" width="7.625" customWidth="1"/>
    <col min="12558" max="12558" width="5.375" bestFit="1" customWidth="1"/>
    <col min="12559" max="12559" width="7.625" customWidth="1"/>
    <col min="12560" max="12560" width="5.375" customWidth="1"/>
    <col min="12561" max="12561" width="7.625" customWidth="1"/>
    <col min="12562" max="12562" width="5.375" bestFit="1" customWidth="1"/>
    <col min="12563" max="12563" width="7.625" customWidth="1"/>
    <col min="12564" max="12564" width="5.375" customWidth="1"/>
    <col min="12565" max="12565" width="7.625" customWidth="1"/>
    <col min="12566" max="12566" width="5.375" bestFit="1" customWidth="1"/>
    <col min="12567" max="12567" width="7.625" customWidth="1"/>
    <col min="12568" max="12568" width="5.375" customWidth="1"/>
    <col min="12569" max="12569" width="7.625" customWidth="1"/>
    <col min="12570" max="12570" width="5.375" bestFit="1" customWidth="1"/>
    <col min="12571" max="12571" width="7.625" customWidth="1"/>
    <col min="12572" max="12572" width="5.375" customWidth="1"/>
    <col min="12573" max="12573" width="7.625" customWidth="1"/>
    <col min="12574" max="12574" width="5.375" bestFit="1" customWidth="1"/>
    <col min="12575" max="12575" width="7.625" customWidth="1"/>
    <col min="12576" max="12576" width="5.375" customWidth="1"/>
    <col min="12577" max="12577" width="7.625" customWidth="1"/>
    <col min="12578" max="12578" width="5.375" bestFit="1" customWidth="1"/>
    <col min="12579" max="12579" width="7.625" customWidth="1"/>
    <col min="12580" max="12580" width="5.375" customWidth="1"/>
    <col min="12581" max="12581" width="7.625" customWidth="1"/>
    <col min="12582" max="12582" width="5.375" bestFit="1" customWidth="1"/>
    <col min="12584" max="12585" width="5.375" bestFit="1" customWidth="1"/>
    <col min="12586" max="12586" width="2.125" bestFit="1" customWidth="1"/>
    <col min="12737" max="12737" width="4.375" customWidth="1"/>
    <col min="12738" max="12738" width="30.5" customWidth="1"/>
    <col min="12741" max="12741" width="10.75" customWidth="1"/>
    <col min="12742" max="12742" width="5.25" customWidth="1"/>
    <col min="12743" max="12743" width="7.625" customWidth="1"/>
    <col min="12744" max="12744" width="5.375" customWidth="1"/>
    <col min="12745" max="12745" width="7.625" customWidth="1"/>
    <col min="12746" max="12746" width="6" bestFit="1" customWidth="1"/>
    <col min="12747" max="12747" width="7.625" customWidth="1"/>
    <col min="12748" max="12748" width="5.375" customWidth="1"/>
    <col min="12749" max="12749" width="7.625" customWidth="1"/>
    <col min="12750" max="12750" width="5.375" bestFit="1" customWidth="1"/>
    <col min="12751" max="12751" width="7.625" customWidth="1"/>
    <col min="12752" max="12752" width="5.375" customWidth="1"/>
    <col min="12753" max="12753" width="7.625" customWidth="1"/>
    <col min="12754" max="12754" width="5.375" bestFit="1" customWidth="1"/>
    <col min="12755" max="12755" width="7.625" customWidth="1"/>
    <col min="12756" max="12756" width="5.375" customWidth="1"/>
    <col min="12757" max="12757" width="7.625" customWidth="1"/>
    <col min="12758" max="12758" width="5.375" bestFit="1" customWidth="1"/>
    <col min="12759" max="12759" width="7.625" customWidth="1"/>
    <col min="12760" max="12760" width="5.375" customWidth="1"/>
    <col min="12761" max="12761" width="7.625" customWidth="1"/>
    <col min="12762" max="12762" width="5.375" bestFit="1" customWidth="1"/>
    <col min="12763" max="12763" width="7.625" customWidth="1"/>
    <col min="12764" max="12764" width="5.375" customWidth="1"/>
    <col min="12765" max="12765" width="7.625" customWidth="1"/>
    <col min="12766" max="12766" width="5.375" bestFit="1" customWidth="1"/>
    <col min="12767" max="12767" width="7.625" customWidth="1"/>
    <col min="12768" max="12768" width="5.375" customWidth="1"/>
    <col min="12769" max="12769" width="7.625" customWidth="1"/>
    <col min="12770" max="12770" width="5.375" bestFit="1" customWidth="1"/>
    <col min="12771" max="12771" width="7.625" customWidth="1"/>
    <col min="12772" max="12772" width="5.375" customWidth="1"/>
    <col min="12773" max="12773" width="7.625" customWidth="1"/>
    <col min="12774" max="12774" width="5.375" bestFit="1" customWidth="1"/>
    <col min="12775" max="12775" width="7.625" customWidth="1"/>
    <col min="12776" max="12776" width="5.375" customWidth="1"/>
    <col min="12777" max="12777" width="7.625" customWidth="1"/>
    <col min="12778" max="12778" width="5.375" bestFit="1" customWidth="1"/>
    <col min="12779" max="12779" width="7.625" customWidth="1"/>
    <col min="12780" max="12780" width="5.375" customWidth="1"/>
    <col min="12781" max="12781" width="7.625" customWidth="1"/>
    <col min="12782" max="12782" width="5.375" bestFit="1" customWidth="1"/>
    <col min="12783" max="12783" width="7.625" customWidth="1"/>
    <col min="12784" max="12784" width="5.375" customWidth="1"/>
    <col min="12785" max="12785" width="7.625" customWidth="1"/>
    <col min="12786" max="12786" width="5.375" bestFit="1" customWidth="1"/>
    <col min="12787" max="12787" width="7.625" customWidth="1"/>
    <col min="12788" max="12788" width="5.375" customWidth="1"/>
    <col min="12789" max="12789" width="7.625" customWidth="1"/>
    <col min="12790" max="12790" width="5.375" bestFit="1" customWidth="1"/>
    <col min="12791" max="12791" width="7.625" customWidth="1"/>
    <col min="12792" max="12792" width="5.375" customWidth="1"/>
    <col min="12793" max="12793" width="7.625" customWidth="1"/>
    <col min="12794" max="12794" width="5.375" bestFit="1" customWidth="1"/>
    <col min="12795" max="12795" width="7.625" customWidth="1"/>
    <col min="12796" max="12796" width="5.375" customWidth="1"/>
    <col min="12797" max="12797" width="7.625" customWidth="1"/>
    <col min="12798" max="12798" width="5.375" bestFit="1" customWidth="1"/>
    <col min="12799" max="12799" width="7.625" customWidth="1"/>
    <col min="12800" max="12800" width="5.375" customWidth="1"/>
    <col min="12801" max="12801" width="7.625" customWidth="1"/>
    <col min="12802" max="12802" width="5.375" bestFit="1" customWidth="1"/>
    <col min="12803" max="12803" width="7.625" customWidth="1"/>
    <col min="12804" max="12804" width="5.375" customWidth="1"/>
    <col min="12805" max="12805" width="7.625" customWidth="1"/>
    <col min="12806" max="12806" width="5.375" bestFit="1" customWidth="1"/>
    <col min="12807" max="12807" width="7.625" customWidth="1"/>
    <col min="12808" max="12808" width="5.375" customWidth="1"/>
    <col min="12809" max="12809" width="7.625" customWidth="1"/>
    <col min="12810" max="12810" width="5.375" bestFit="1" customWidth="1"/>
    <col min="12811" max="12811" width="7.625" customWidth="1"/>
    <col min="12812" max="12812" width="5.375" customWidth="1"/>
    <col min="12813" max="12813" width="7.625" customWidth="1"/>
    <col min="12814" max="12814" width="5.375" bestFit="1" customWidth="1"/>
    <col min="12815" max="12815" width="7.625" customWidth="1"/>
    <col min="12816" max="12816" width="5.375" customWidth="1"/>
    <col min="12817" max="12817" width="7.625" customWidth="1"/>
    <col min="12818" max="12818" width="5.375" bestFit="1" customWidth="1"/>
    <col min="12819" max="12819" width="7.625" customWidth="1"/>
    <col min="12820" max="12820" width="5.375" customWidth="1"/>
    <col min="12821" max="12821" width="7.625" customWidth="1"/>
    <col min="12822" max="12822" width="5.375" bestFit="1" customWidth="1"/>
    <col min="12823" max="12823" width="7.625" customWidth="1"/>
    <col min="12824" max="12824" width="5.375" customWidth="1"/>
    <col min="12825" max="12825" width="7.625" customWidth="1"/>
    <col min="12826" max="12826" width="5.375" bestFit="1" customWidth="1"/>
    <col min="12827" max="12827" width="7.625" customWidth="1"/>
    <col min="12828" max="12828" width="5.375" customWidth="1"/>
    <col min="12829" max="12829" width="7.625" customWidth="1"/>
    <col min="12830" max="12830" width="5.375" bestFit="1" customWidth="1"/>
    <col min="12831" max="12831" width="7.625" customWidth="1"/>
    <col min="12832" max="12832" width="5.375" customWidth="1"/>
    <col min="12833" max="12833" width="7.625" customWidth="1"/>
    <col min="12834" max="12834" width="5.375" bestFit="1" customWidth="1"/>
    <col min="12835" max="12835" width="7.625" customWidth="1"/>
    <col min="12836" max="12836" width="5.375" customWidth="1"/>
    <col min="12837" max="12837" width="7.625" customWidth="1"/>
    <col min="12838" max="12838" width="5.375" bestFit="1" customWidth="1"/>
    <col min="12840" max="12841" width="5.375" bestFit="1" customWidth="1"/>
    <col min="12842" max="12842" width="2.125" bestFit="1" customWidth="1"/>
    <col min="12993" max="12993" width="4.375" customWidth="1"/>
    <col min="12994" max="12994" width="30.5" customWidth="1"/>
    <col min="12997" max="12997" width="10.75" customWidth="1"/>
    <col min="12998" max="12998" width="5.25" customWidth="1"/>
    <col min="12999" max="12999" width="7.625" customWidth="1"/>
    <col min="13000" max="13000" width="5.375" customWidth="1"/>
    <col min="13001" max="13001" width="7.625" customWidth="1"/>
    <col min="13002" max="13002" width="6" bestFit="1" customWidth="1"/>
    <col min="13003" max="13003" width="7.625" customWidth="1"/>
    <col min="13004" max="13004" width="5.375" customWidth="1"/>
    <col min="13005" max="13005" width="7.625" customWidth="1"/>
    <col min="13006" max="13006" width="5.375" bestFit="1" customWidth="1"/>
    <col min="13007" max="13007" width="7.625" customWidth="1"/>
    <col min="13008" max="13008" width="5.375" customWidth="1"/>
    <col min="13009" max="13009" width="7.625" customWidth="1"/>
    <col min="13010" max="13010" width="5.375" bestFit="1" customWidth="1"/>
    <col min="13011" max="13011" width="7.625" customWidth="1"/>
    <col min="13012" max="13012" width="5.375" customWidth="1"/>
    <col min="13013" max="13013" width="7.625" customWidth="1"/>
    <col min="13014" max="13014" width="5.375" bestFit="1" customWidth="1"/>
    <col min="13015" max="13015" width="7.625" customWidth="1"/>
    <col min="13016" max="13016" width="5.375" customWidth="1"/>
    <col min="13017" max="13017" width="7.625" customWidth="1"/>
    <col min="13018" max="13018" width="5.375" bestFit="1" customWidth="1"/>
    <col min="13019" max="13019" width="7.625" customWidth="1"/>
    <col min="13020" max="13020" width="5.375" customWidth="1"/>
    <col min="13021" max="13021" width="7.625" customWidth="1"/>
    <col min="13022" max="13022" width="5.375" bestFit="1" customWidth="1"/>
    <col min="13023" max="13023" width="7.625" customWidth="1"/>
    <col min="13024" max="13024" width="5.375" customWidth="1"/>
    <col min="13025" max="13025" width="7.625" customWidth="1"/>
    <col min="13026" max="13026" width="5.375" bestFit="1" customWidth="1"/>
    <col min="13027" max="13027" width="7.625" customWidth="1"/>
    <col min="13028" max="13028" width="5.375" customWidth="1"/>
    <col min="13029" max="13029" width="7.625" customWidth="1"/>
    <col min="13030" max="13030" width="5.375" bestFit="1" customWidth="1"/>
    <col min="13031" max="13031" width="7.625" customWidth="1"/>
    <col min="13032" max="13032" width="5.375" customWidth="1"/>
    <col min="13033" max="13033" width="7.625" customWidth="1"/>
    <col min="13034" max="13034" width="5.375" bestFit="1" customWidth="1"/>
    <col min="13035" max="13035" width="7.625" customWidth="1"/>
    <col min="13036" max="13036" width="5.375" customWidth="1"/>
    <col min="13037" max="13037" width="7.625" customWidth="1"/>
    <col min="13038" max="13038" width="5.375" bestFit="1" customWidth="1"/>
    <col min="13039" max="13039" width="7.625" customWidth="1"/>
    <col min="13040" max="13040" width="5.375" customWidth="1"/>
    <col min="13041" max="13041" width="7.625" customWidth="1"/>
    <col min="13042" max="13042" width="5.375" bestFit="1" customWidth="1"/>
    <col min="13043" max="13043" width="7.625" customWidth="1"/>
    <col min="13044" max="13044" width="5.375" customWidth="1"/>
    <col min="13045" max="13045" width="7.625" customWidth="1"/>
    <col min="13046" max="13046" width="5.375" bestFit="1" customWidth="1"/>
    <col min="13047" max="13047" width="7.625" customWidth="1"/>
    <col min="13048" max="13048" width="5.375" customWidth="1"/>
    <col min="13049" max="13049" width="7.625" customWidth="1"/>
    <col min="13050" max="13050" width="5.375" bestFit="1" customWidth="1"/>
    <col min="13051" max="13051" width="7.625" customWidth="1"/>
    <col min="13052" max="13052" width="5.375" customWidth="1"/>
    <col min="13053" max="13053" width="7.625" customWidth="1"/>
    <col min="13054" max="13054" width="5.375" bestFit="1" customWidth="1"/>
    <col min="13055" max="13055" width="7.625" customWidth="1"/>
    <col min="13056" max="13056" width="5.375" customWidth="1"/>
    <col min="13057" max="13057" width="7.625" customWidth="1"/>
    <col min="13058" max="13058" width="5.375" bestFit="1" customWidth="1"/>
    <col min="13059" max="13059" width="7.625" customWidth="1"/>
    <col min="13060" max="13060" width="5.375" customWidth="1"/>
    <col min="13061" max="13061" width="7.625" customWidth="1"/>
    <col min="13062" max="13062" width="5.375" bestFit="1" customWidth="1"/>
    <col min="13063" max="13063" width="7.625" customWidth="1"/>
    <col min="13064" max="13064" width="5.375" customWidth="1"/>
    <col min="13065" max="13065" width="7.625" customWidth="1"/>
    <col min="13066" max="13066" width="5.375" bestFit="1" customWidth="1"/>
    <col min="13067" max="13067" width="7.625" customWidth="1"/>
    <col min="13068" max="13068" width="5.375" customWidth="1"/>
    <col min="13069" max="13069" width="7.625" customWidth="1"/>
    <col min="13070" max="13070" width="5.375" bestFit="1" customWidth="1"/>
    <col min="13071" max="13071" width="7.625" customWidth="1"/>
    <col min="13072" max="13072" width="5.375" customWidth="1"/>
    <col min="13073" max="13073" width="7.625" customWidth="1"/>
    <col min="13074" max="13074" width="5.375" bestFit="1" customWidth="1"/>
    <col min="13075" max="13075" width="7.625" customWidth="1"/>
    <col min="13076" max="13076" width="5.375" customWidth="1"/>
    <col min="13077" max="13077" width="7.625" customWidth="1"/>
    <col min="13078" max="13078" width="5.375" bestFit="1" customWidth="1"/>
    <col min="13079" max="13079" width="7.625" customWidth="1"/>
    <col min="13080" max="13080" width="5.375" customWidth="1"/>
    <col min="13081" max="13081" width="7.625" customWidth="1"/>
    <col min="13082" max="13082" width="5.375" bestFit="1" customWidth="1"/>
    <col min="13083" max="13083" width="7.625" customWidth="1"/>
    <col min="13084" max="13084" width="5.375" customWidth="1"/>
    <col min="13085" max="13085" width="7.625" customWidth="1"/>
    <col min="13086" max="13086" width="5.375" bestFit="1" customWidth="1"/>
    <col min="13087" max="13087" width="7.625" customWidth="1"/>
    <col min="13088" max="13088" width="5.375" customWidth="1"/>
    <col min="13089" max="13089" width="7.625" customWidth="1"/>
    <col min="13090" max="13090" width="5.375" bestFit="1" customWidth="1"/>
    <col min="13091" max="13091" width="7.625" customWidth="1"/>
    <col min="13092" max="13092" width="5.375" customWidth="1"/>
    <col min="13093" max="13093" width="7.625" customWidth="1"/>
    <col min="13094" max="13094" width="5.375" bestFit="1" customWidth="1"/>
    <col min="13096" max="13097" width="5.375" bestFit="1" customWidth="1"/>
    <col min="13098" max="13098" width="2.125" bestFit="1" customWidth="1"/>
    <col min="13249" max="13249" width="4.375" customWidth="1"/>
    <col min="13250" max="13250" width="30.5" customWidth="1"/>
    <col min="13253" max="13253" width="10.75" customWidth="1"/>
    <col min="13254" max="13254" width="5.25" customWidth="1"/>
    <col min="13255" max="13255" width="7.625" customWidth="1"/>
    <col min="13256" max="13256" width="5.375" customWidth="1"/>
    <col min="13257" max="13257" width="7.625" customWidth="1"/>
    <col min="13258" max="13258" width="6" bestFit="1" customWidth="1"/>
    <col min="13259" max="13259" width="7.625" customWidth="1"/>
    <col min="13260" max="13260" width="5.375" customWidth="1"/>
    <col min="13261" max="13261" width="7.625" customWidth="1"/>
    <col min="13262" max="13262" width="5.375" bestFit="1" customWidth="1"/>
    <col min="13263" max="13263" width="7.625" customWidth="1"/>
    <col min="13264" max="13264" width="5.375" customWidth="1"/>
    <col min="13265" max="13265" width="7.625" customWidth="1"/>
    <col min="13266" max="13266" width="5.375" bestFit="1" customWidth="1"/>
    <col min="13267" max="13267" width="7.625" customWidth="1"/>
    <col min="13268" max="13268" width="5.375" customWidth="1"/>
    <col min="13269" max="13269" width="7.625" customWidth="1"/>
    <col min="13270" max="13270" width="5.375" bestFit="1" customWidth="1"/>
    <col min="13271" max="13271" width="7.625" customWidth="1"/>
    <col min="13272" max="13272" width="5.375" customWidth="1"/>
    <col min="13273" max="13273" width="7.625" customWidth="1"/>
    <col min="13274" max="13274" width="5.375" bestFit="1" customWidth="1"/>
    <col min="13275" max="13275" width="7.625" customWidth="1"/>
    <col min="13276" max="13276" width="5.375" customWidth="1"/>
    <col min="13277" max="13277" width="7.625" customWidth="1"/>
    <col min="13278" max="13278" width="5.375" bestFit="1" customWidth="1"/>
    <col min="13279" max="13279" width="7.625" customWidth="1"/>
    <col min="13280" max="13280" width="5.375" customWidth="1"/>
    <col min="13281" max="13281" width="7.625" customWidth="1"/>
    <col min="13282" max="13282" width="5.375" bestFit="1" customWidth="1"/>
    <col min="13283" max="13283" width="7.625" customWidth="1"/>
    <col min="13284" max="13284" width="5.375" customWidth="1"/>
    <col min="13285" max="13285" width="7.625" customWidth="1"/>
    <col min="13286" max="13286" width="5.375" bestFit="1" customWidth="1"/>
    <col min="13287" max="13287" width="7.625" customWidth="1"/>
    <col min="13288" max="13288" width="5.375" customWidth="1"/>
    <col min="13289" max="13289" width="7.625" customWidth="1"/>
    <col min="13290" max="13290" width="5.375" bestFit="1" customWidth="1"/>
    <col min="13291" max="13291" width="7.625" customWidth="1"/>
    <col min="13292" max="13292" width="5.375" customWidth="1"/>
    <col min="13293" max="13293" width="7.625" customWidth="1"/>
    <col min="13294" max="13294" width="5.375" bestFit="1" customWidth="1"/>
    <col min="13295" max="13295" width="7.625" customWidth="1"/>
    <col min="13296" max="13296" width="5.375" customWidth="1"/>
    <col min="13297" max="13297" width="7.625" customWidth="1"/>
    <col min="13298" max="13298" width="5.375" bestFit="1" customWidth="1"/>
    <col min="13299" max="13299" width="7.625" customWidth="1"/>
    <col min="13300" max="13300" width="5.375" customWidth="1"/>
    <col min="13301" max="13301" width="7.625" customWidth="1"/>
    <col min="13302" max="13302" width="5.375" bestFit="1" customWidth="1"/>
    <col min="13303" max="13303" width="7.625" customWidth="1"/>
    <col min="13304" max="13304" width="5.375" customWidth="1"/>
    <col min="13305" max="13305" width="7.625" customWidth="1"/>
    <col min="13306" max="13306" width="5.375" bestFit="1" customWidth="1"/>
    <col min="13307" max="13307" width="7.625" customWidth="1"/>
    <col min="13308" max="13308" width="5.375" customWidth="1"/>
    <col min="13309" max="13309" width="7.625" customWidth="1"/>
    <col min="13310" max="13310" width="5.375" bestFit="1" customWidth="1"/>
    <col min="13311" max="13311" width="7.625" customWidth="1"/>
    <col min="13312" max="13312" width="5.375" customWidth="1"/>
    <col min="13313" max="13313" width="7.625" customWidth="1"/>
    <col min="13314" max="13314" width="5.375" bestFit="1" customWidth="1"/>
    <col min="13315" max="13315" width="7.625" customWidth="1"/>
    <col min="13316" max="13316" width="5.375" customWidth="1"/>
    <col min="13317" max="13317" width="7.625" customWidth="1"/>
    <col min="13318" max="13318" width="5.375" bestFit="1" customWidth="1"/>
    <col min="13319" max="13319" width="7.625" customWidth="1"/>
    <col min="13320" max="13320" width="5.375" customWidth="1"/>
    <col min="13321" max="13321" width="7.625" customWidth="1"/>
    <col min="13322" max="13322" width="5.375" bestFit="1" customWidth="1"/>
    <col min="13323" max="13323" width="7.625" customWidth="1"/>
    <col min="13324" max="13324" width="5.375" customWidth="1"/>
    <col min="13325" max="13325" width="7.625" customWidth="1"/>
    <col min="13326" max="13326" width="5.375" bestFit="1" customWidth="1"/>
    <col min="13327" max="13327" width="7.625" customWidth="1"/>
    <col min="13328" max="13328" width="5.375" customWidth="1"/>
    <col min="13329" max="13329" width="7.625" customWidth="1"/>
    <col min="13330" max="13330" width="5.375" bestFit="1" customWidth="1"/>
    <col min="13331" max="13331" width="7.625" customWidth="1"/>
    <col min="13332" max="13332" width="5.375" customWidth="1"/>
    <col min="13333" max="13333" width="7.625" customWidth="1"/>
    <col min="13334" max="13334" width="5.375" bestFit="1" customWidth="1"/>
    <col min="13335" max="13335" width="7.625" customWidth="1"/>
    <col min="13336" max="13336" width="5.375" customWidth="1"/>
    <col min="13337" max="13337" width="7.625" customWidth="1"/>
    <col min="13338" max="13338" width="5.375" bestFit="1" customWidth="1"/>
    <col min="13339" max="13339" width="7.625" customWidth="1"/>
    <col min="13340" max="13340" width="5.375" customWidth="1"/>
    <col min="13341" max="13341" width="7.625" customWidth="1"/>
    <col min="13342" max="13342" width="5.375" bestFit="1" customWidth="1"/>
    <col min="13343" max="13343" width="7.625" customWidth="1"/>
    <col min="13344" max="13344" width="5.375" customWidth="1"/>
    <col min="13345" max="13345" width="7.625" customWidth="1"/>
    <col min="13346" max="13346" width="5.375" bestFit="1" customWidth="1"/>
    <col min="13347" max="13347" width="7.625" customWidth="1"/>
    <col min="13348" max="13348" width="5.375" customWidth="1"/>
    <col min="13349" max="13349" width="7.625" customWidth="1"/>
    <col min="13350" max="13350" width="5.375" bestFit="1" customWidth="1"/>
    <col min="13352" max="13353" width="5.375" bestFit="1" customWidth="1"/>
    <col min="13354" max="13354" width="2.125" bestFit="1" customWidth="1"/>
    <col min="13505" max="13505" width="4.375" customWidth="1"/>
    <col min="13506" max="13506" width="30.5" customWidth="1"/>
    <col min="13509" max="13509" width="10.75" customWidth="1"/>
    <col min="13510" max="13510" width="5.25" customWidth="1"/>
    <col min="13511" max="13511" width="7.625" customWidth="1"/>
    <col min="13512" max="13512" width="5.375" customWidth="1"/>
    <col min="13513" max="13513" width="7.625" customWidth="1"/>
    <col min="13514" max="13514" width="6" bestFit="1" customWidth="1"/>
    <col min="13515" max="13515" width="7.625" customWidth="1"/>
    <col min="13516" max="13516" width="5.375" customWidth="1"/>
    <col min="13517" max="13517" width="7.625" customWidth="1"/>
    <col min="13518" max="13518" width="5.375" bestFit="1" customWidth="1"/>
    <col min="13519" max="13519" width="7.625" customWidth="1"/>
    <col min="13520" max="13520" width="5.375" customWidth="1"/>
    <col min="13521" max="13521" width="7.625" customWidth="1"/>
    <col min="13522" max="13522" width="5.375" bestFit="1" customWidth="1"/>
    <col min="13523" max="13523" width="7.625" customWidth="1"/>
    <col min="13524" max="13524" width="5.375" customWidth="1"/>
    <col min="13525" max="13525" width="7.625" customWidth="1"/>
    <col min="13526" max="13526" width="5.375" bestFit="1" customWidth="1"/>
    <col min="13527" max="13527" width="7.625" customWidth="1"/>
    <col min="13528" max="13528" width="5.375" customWidth="1"/>
    <col min="13529" max="13529" width="7.625" customWidth="1"/>
    <col min="13530" max="13530" width="5.375" bestFit="1" customWidth="1"/>
    <col min="13531" max="13531" width="7.625" customWidth="1"/>
    <col min="13532" max="13532" width="5.375" customWidth="1"/>
    <col min="13533" max="13533" width="7.625" customWidth="1"/>
    <col min="13534" max="13534" width="5.375" bestFit="1" customWidth="1"/>
    <col min="13535" max="13535" width="7.625" customWidth="1"/>
    <col min="13536" max="13536" width="5.375" customWidth="1"/>
    <col min="13537" max="13537" width="7.625" customWidth="1"/>
    <col min="13538" max="13538" width="5.375" bestFit="1" customWidth="1"/>
    <col min="13539" max="13539" width="7.625" customWidth="1"/>
    <col min="13540" max="13540" width="5.375" customWidth="1"/>
    <col min="13541" max="13541" width="7.625" customWidth="1"/>
    <col min="13542" max="13542" width="5.375" bestFit="1" customWidth="1"/>
    <col min="13543" max="13543" width="7.625" customWidth="1"/>
    <col min="13544" max="13544" width="5.375" customWidth="1"/>
    <col min="13545" max="13545" width="7.625" customWidth="1"/>
    <col min="13546" max="13546" width="5.375" bestFit="1" customWidth="1"/>
    <col min="13547" max="13547" width="7.625" customWidth="1"/>
    <col min="13548" max="13548" width="5.375" customWidth="1"/>
    <col min="13549" max="13549" width="7.625" customWidth="1"/>
    <col min="13550" max="13550" width="5.375" bestFit="1" customWidth="1"/>
    <col min="13551" max="13551" width="7.625" customWidth="1"/>
    <col min="13552" max="13552" width="5.375" customWidth="1"/>
    <col min="13553" max="13553" width="7.625" customWidth="1"/>
    <col min="13554" max="13554" width="5.375" bestFit="1" customWidth="1"/>
    <col min="13555" max="13555" width="7.625" customWidth="1"/>
    <col min="13556" max="13556" width="5.375" customWidth="1"/>
    <col min="13557" max="13557" width="7.625" customWidth="1"/>
    <col min="13558" max="13558" width="5.375" bestFit="1" customWidth="1"/>
    <col min="13559" max="13559" width="7.625" customWidth="1"/>
    <col min="13560" max="13560" width="5.375" customWidth="1"/>
    <col min="13561" max="13561" width="7.625" customWidth="1"/>
    <col min="13562" max="13562" width="5.375" bestFit="1" customWidth="1"/>
    <col min="13563" max="13563" width="7.625" customWidth="1"/>
    <col min="13564" max="13564" width="5.375" customWidth="1"/>
    <col min="13565" max="13565" width="7.625" customWidth="1"/>
    <col min="13566" max="13566" width="5.375" bestFit="1" customWidth="1"/>
    <col min="13567" max="13567" width="7.625" customWidth="1"/>
    <col min="13568" max="13568" width="5.375" customWidth="1"/>
    <col min="13569" max="13569" width="7.625" customWidth="1"/>
    <col min="13570" max="13570" width="5.375" bestFit="1" customWidth="1"/>
    <col min="13571" max="13571" width="7.625" customWidth="1"/>
    <col min="13572" max="13572" width="5.375" customWidth="1"/>
    <col min="13573" max="13573" width="7.625" customWidth="1"/>
    <col min="13574" max="13574" width="5.375" bestFit="1" customWidth="1"/>
    <col min="13575" max="13575" width="7.625" customWidth="1"/>
    <col min="13576" max="13576" width="5.375" customWidth="1"/>
    <col min="13577" max="13577" width="7.625" customWidth="1"/>
    <col min="13578" max="13578" width="5.375" bestFit="1" customWidth="1"/>
    <col min="13579" max="13579" width="7.625" customWidth="1"/>
    <col min="13580" max="13580" width="5.375" customWidth="1"/>
    <col min="13581" max="13581" width="7.625" customWidth="1"/>
    <col min="13582" max="13582" width="5.375" bestFit="1" customWidth="1"/>
    <col min="13583" max="13583" width="7.625" customWidth="1"/>
    <col min="13584" max="13584" width="5.375" customWidth="1"/>
    <col min="13585" max="13585" width="7.625" customWidth="1"/>
    <col min="13586" max="13586" width="5.375" bestFit="1" customWidth="1"/>
    <col min="13587" max="13587" width="7.625" customWidth="1"/>
    <col min="13588" max="13588" width="5.375" customWidth="1"/>
    <col min="13589" max="13589" width="7.625" customWidth="1"/>
    <col min="13590" max="13590" width="5.375" bestFit="1" customWidth="1"/>
    <col min="13591" max="13591" width="7.625" customWidth="1"/>
    <col min="13592" max="13592" width="5.375" customWidth="1"/>
    <col min="13593" max="13593" width="7.625" customWidth="1"/>
    <col min="13594" max="13594" width="5.375" bestFit="1" customWidth="1"/>
    <col min="13595" max="13595" width="7.625" customWidth="1"/>
    <col min="13596" max="13596" width="5.375" customWidth="1"/>
    <col min="13597" max="13597" width="7.625" customWidth="1"/>
    <col min="13598" max="13598" width="5.375" bestFit="1" customWidth="1"/>
    <col min="13599" max="13599" width="7.625" customWidth="1"/>
    <col min="13600" max="13600" width="5.375" customWidth="1"/>
    <col min="13601" max="13601" width="7.625" customWidth="1"/>
    <col min="13602" max="13602" width="5.375" bestFit="1" customWidth="1"/>
    <col min="13603" max="13603" width="7.625" customWidth="1"/>
    <col min="13604" max="13604" width="5.375" customWidth="1"/>
    <col min="13605" max="13605" width="7.625" customWidth="1"/>
    <col min="13606" max="13606" width="5.375" bestFit="1" customWidth="1"/>
    <col min="13608" max="13609" width="5.375" bestFit="1" customWidth="1"/>
    <col min="13610" max="13610" width="2.125" bestFit="1" customWidth="1"/>
    <col min="13761" max="13761" width="4.375" customWidth="1"/>
    <col min="13762" max="13762" width="30.5" customWidth="1"/>
    <col min="13765" max="13765" width="10.75" customWidth="1"/>
    <col min="13766" max="13766" width="5.25" customWidth="1"/>
    <col min="13767" max="13767" width="7.625" customWidth="1"/>
    <col min="13768" max="13768" width="5.375" customWidth="1"/>
    <col min="13769" max="13769" width="7.625" customWidth="1"/>
    <col min="13770" max="13770" width="6" bestFit="1" customWidth="1"/>
    <col min="13771" max="13771" width="7.625" customWidth="1"/>
    <col min="13772" max="13772" width="5.375" customWidth="1"/>
    <col min="13773" max="13773" width="7.625" customWidth="1"/>
    <col min="13774" max="13774" width="5.375" bestFit="1" customWidth="1"/>
    <col min="13775" max="13775" width="7.625" customWidth="1"/>
    <col min="13776" max="13776" width="5.375" customWidth="1"/>
    <col min="13777" max="13777" width="7.625" customWidth="1"/>
    <col min="13778" max="13778" width="5.375" bestFit="1" customWidth="1"/>
    <col min="13779" max="13779" width="7.625" customWidth="1"/>
    <col min="13780" max="13780" width="5.375" customWidth="1"/>
    <col min="13781" max="13781" width="7.625" customWidth="1"/>
    <col min="13782" max="13782" width="5.375" bestFit="1" customWidth="1"/>
    <col min="13783" max="13783" width="7.625" customWidth="1"/>
    <col min="13784" max="13784" width="5.375" customWidth="1"/>
    <col min="13785" max="13785" width="7.625" customWidth="1"/>
    <col min="13786" max="13786" width="5.375" bestFit="1" customWidth="1"/>
    <col min="13787" max="13787" width="7.625" customWidth="1"/>
    <col min="13788" max="13788" width="5.375" customWidth="1"/>
    <col min="13789" max="13789" width="7.625" customWidth="1"/>
    <col min="13790" max="13790" width="5.375" bestFit="1" customWidth="1"/>
    <col min="13791" max="13791" width="7.625" customWidth="1"/>
    <col min="13792" max="13792" width="5.375" customWidth="1"/>
    <col min="13793" max="13793" width="7.625" customWidth="1"/>
    <col min="13794" max="13794" width="5.375" bestFit="1" customWidth="1"/>
    <col min="13795" max="13795" width="7.625" customWidth="1"/>
    <col min="13796" max="13796" width="5.375" customWidth="1"/>
    <col min="13797" max="13797" width="7.625" customWidth="1"/>
    <col min="13798" max="13798" width="5.375" bestFit="1" customWidth="1"/>
    <col min="13799" max="13799" width="7.625" customWidth="1"/>
    <col min="13800" max="13800" width="5.375" customWidth="1"/>
    <col min="13801" max="13801" width="7.625" customWidth="1"/>
    <col min="13802" max="13802" width="5.375" bestFit="1" customWidth="1"/>
    <col min="13803" max="13803" width="7.625" customWidth="1"/>
    <col min="13804" max="13804" width="5.375" customWidth="1"/>
    <col min="13805" max="13805" width="7.625" customWidth="1"/>
    <col min="13806" max="13806" width="5.375" bestFit="1" customWidth="1"/>
    <col min="13807" max="13807" width="7.625" customWidth="1"/>
    <col min="13808" max="13808" width="5.375" customWidth="1"/>
    <col min="13809" max="13809" width="7.625" customWidth="1"/>
    <col min="13810" max="13810" width="5.375" bestFit="1" customWidth="1"/>
    <col min="13811" max="13811" width="7.625" customWidth="1"/>
    <col min="13812" max="13812" width="5.375" customWidth="1"/>
    <col min="13813" max="13813" width="7.625" customWidth="1"/>
    <col min="13814" max="13814" width="5.375" bestFit="1" customWidth="1"/>
    <col min="13815" max="13815" width="7.625" customWidth="1"/>
    <col min="13816" max="13816" width="5.375" customWidth="1"/>
    <col min="13817" max="13817" width="7.625" customWidth="1"/>
    <col min="13818" max="13818" width="5.375" bestFit="1" customWidth="1"/>
    <col min="13819" max="13819" width="7.625" customWidth="1"/>
    <col min="13820" max="13820" width="5.375" customWidth="1"/>
    <col min="13821" max="13821" width="7.625" customWidth="1"/>
    <col min="13822" max="13822" width="5.375" bestFit="1" customWidth="1"/>
    <col min="13823" max="13823" width="7.625" customWidth="1"/>
    <col min="13824" max="13824" width="5.375" customWidth="1"/>
    <col min="13825" max="13825" width="7.625" customWidth="1"/>
    <col min="13826" max="13826" width="5.375" bestFit="1" customWidth="1"/>
    <col min="13827" max="13827" width="7.625" customWidth="1"/>
    <col min="13828" max="13828" width="5.375" customWidth="1"/>
    <col min="13829" max="13829" width="7.625" customWidth="1"/>
    <col min="13830" max="13830" width="5.375" bestFit="1" customWidth="1"/>
    <col min="13831" max="13831" width="7.625" customWidth="1"/>
    <col min="13832" max="13832" width="5.375" customWidth="1"/>
    <col min="13833" max="13833" width="7.625" customWidth="1"/>
    <col min="13834" max="13834" width="5.375" bestFit="1" customWidth="1"/>
    <col min="13835" max="13835" width="7.625" customWidth="1"/>
    <col min="13836" max="13836" width="5.375" customWidth="1"/>
    <col min="13837" max="13837" width="7.625" customWidth="1"/>
    <col min="13838" max="13838" width="5.375" bestFit="1" customWidth="1"/>
    <col min="13839" max="13839" width="7.625" customWidth="1"/>
    <col min="13840" max="13840" width="5.375" customWidth="1"/>
    <col min="13841" max="13841" width="7.625" customWidth="1"/>
    <col min="13842" max="13842" width="5.375" bestFit="1" customWidth="1"/>
    <col min="13843" max="13843" width="7.625" customWidth="1"/>
    <col min="13844" max="13844" width="5.375" customWidth="1"/>
    <col min="13845" max="13845" width="7.625" customWidth="1"/>
    <col min="13846" max="13846" width="5.375" bestFit="1" customWidth="1"/>
    <col min="13847" max="13847" width="7.625" customWidth="1"/>
    <col min="13848" max="13848" width="5.375" customWidth="1"/>
    <col min="13849" max="13849" width="7.625" customWidth="1"/>
    <col min="13850" max="13850" width="5.375" bestFit="1" customWidth="1"/>
    <col min="13851" max="13851" width="7.625" customWidth="1"/>
    <col min="13852" max="13852" width="5.375" customWidth="1"/>
    <col min="13853" max="13853" width="7.625" customWidth="1"/>
    <col min="13854" max="13854" width="5.375" bestFit="1" customWidth="1"/>
    <col min="13855" max="13855" width="7.625" customWidth="1"/>
    <col min="13856" max="13856" width="5.375" customWidth="1"/>
    <col min="13857" max="13857" width="7.625" customWidth="1"/>
    <col min="13858" max="13858" width="5.375" bestFit="1" customWidth="1"/>
    <col min="13859" max="13859" width="7.625" customWidth="1"/>
    <col min="13860" max="13860" width="5.375" customWidth="1"/>
    <col min="13861" max="13861" width="7.625" customWidth="1"/>
    <col min="13862" max="13862" width="5.375" bestFit="1" customWidth="1"/>
    <col min="13864" max="13865" width="5.375" bestFit="1" customWidth="1"/>
    <col min="13866" max="13866" width="2.125" bestFit="1" customWidth="1"/>
    <col min="14017" max="14017" width="4.375" customWidth="1"/>
    <col min="14018" max="14018" width="30.5" customWidth="1"/>
    <col min="14021" max="14021" width="10.75" customWidth="1"/>
    <col min="14022" max="14022" width="5.25" customWidth="1"/>
    <col min="14023" max="14023" width="7.625" customWidth="1"/>
    <col min="14024" max="14024" width="5.375" customWidth="1"/>
    <col min="14025" max="14025" width="7.625" customWidth="1"/>
    <col min="14026" max="14026" width="6" bestFit="1" customWidth="1"/>
    <col min="14027" max="14027" width="7.625" customWidth="1"/>
    <col min="14028" max="14028" width="5.375" customWidth="1"/>
    <col min="14029" max="14029" width="7.625" customWidth="1"/>
    <col min="14030" max="14030" width="5.375" bestFit="1" customWidth="1"/>
    <col min="14031" max="14031" width="7.625" customWidth="1"/>
    <col min="14032" max="14032" width="5.375" customWidth="1"/>
    <col min="14033" max="14033" width="7.625" customWidth="1"/>
    <col min="14034" max="14034" width="5.375" bestFit="1" customWidth="1"/>
    <col min="14035" max="14035" width="7.625" customWidth="1"/>
    <col min="14036" max="14036" width="5.375" customWidth="1"/>
    <col min="14037" max="14037" width="7.625" customWidth="1"/>
    <col min="14038" max="14038" width="5.375" bestFit="1" customWidth="1"/>
    <col min="14039" max="14039" width="7.625" customWidth="1"/>
    <col min="14040" max="14040" width="5.375" customWidth="1"/>
    <col min="14041" max="14041" width="7.625" customWidth="1"/>
    <col min="14042" max="14042" width="5.375" bestFit="1" customWidth="1"/>
    <col min="14043" max="14043" width="7.625" customWidth="1"/>
    <col min="14044" max="14044" width="5.375" customWidth="1"/>
    <col min="14045" max="14045" width="7.625" customWidth="1"/>
    <col min="14046" max="14046" width="5.375" bestFit="1" customWidth="1"/>
    <col min="14047" max="14047" width="7.625" customWidth="1"/>
    <col min="14048" max="14048" width="5.375" customWidth="1"/>
    <col min="14049" max="14049" width="7.625" customWidth="1"/>
    <col min="14050" max="14050" width="5.375" bestFit="1" customWidth="1"/>
    <col min="14051" max="14051" width="7.625" customWidth="1"/>
    <col min="14052" max="14052" width="5.375" customWidth="1"/>
    <col min="14053" max="14053" width="7.625" customWidth="1"/>
    <col min="14054" max="14054" width="5.375" bestFit="1" customWidth="1"/>
    <col min="14055" max="14055" width="7.625" customWidth="1"/>
    <col min="14056" max="14056" width="5.375" customWidth="1"/>
    <col min="14057" max="14057" width="7.625" customWidth="1"/>
    <col min="14058" max="14058" width="5.375" bestFit="1" customWidth="1"/>
    <col min="14059" max="14059" width="7.625" customWidth="1"/>
    <col min="14060" max="14060" width="5.375" customWidth="1"/>
    <col min="14061" max="14061" width="7.625" customWidth="1"/>
    <col min="14062" max="14062" width="5.375" bestFit="1" customWidth="1"/>
    <col min="14063" max="14063" width="7.625" customWidth="1"/>
    <col min="14064" max="14064" width="5.375" customWidth="1"/>
    <col min="14065" max="14065" width="7.625" customWidth="1"/>
    <col min="14066" max="14066" width="5.375" bestFit="1" customWidth="1"/>
    <col min="14067" max="14067" width="7.625" customWidth="1"/>
    <col min="14068" max="14068" width="5.375" customWidth="1"/>
    <col min="14069" max="14069" width="7.625" customWidth="1"/>
    <col min="14070" max="14070" width="5.375" bestFit="1" customWidth="1"/>
    <col min="14071" max="14071" width="7.625" customWidth="1"/>
    <col min="14072" max="14072" width="5.375" customWidth="1"/>
    <col min="14073" max="14073" width="7.625" customWidth="1"/>
    <col min="14074" max="14074" width="5.375" bestFit="1" customWidth="1"/>
    <col min="14075" max="14075" width="7.625" customWidth="1"/>
    <col min="14076" max="14076" width="5.375" customWidth="1"/>
    <col min="14077" max="14077" width="7.625" customWidth="1"/>
    <col min="14078" max="14078" width="5.375" bestFit="1" customWidth="1"/>
    <col min="14079" max="14079" width="7.625" customWidth="1"/>
    <col min="14080" max="14080" width="5.375" customWidth="1"/>
    <col min="14081" max="14081" width="7.625" customWidth="1"/>
    <col min="14082" max="14082" width="5.375" bestFit="1" customWidth="1"/>
    <col min="14083" max="14083" width="7.625" customWidth="1"/>
    <col min="14084" max="14084" width="5.375" customWidth="1"/>
    <col min="14085" max="14085" width="7.625" customWidth="1"/>
    <col min="14086" max="14086" width="5.375" bestFit="1" customWidth="1"/>
    <col min="14087" max="14087" width="7.625" customWidth="1"/>
    <col min="14088" max="14088" width="5.375" customWidth="1"/>
    <col min="14089" max="14089" width="7.625" customWidth="1"/>
    <col min="14090" max="14090" width="5.375" bestFit="1" customWidth="1"/>
    <col min="14091" max="14091" width="7.625" customWidth="1"/>
    <col min="14092" max="14092" width="5.375" customWidth="1"/>
    <col min="14093" max="14093" width="7.625" customWidth="1"/>
    <col min="14094" max="14094" width="5.375" bestFit="1" customWidth="1"/>
    <col min="14095" max="14095" width="7.625" customWidth="1"/>
    <col min="14096" max="14096" width="5.375" customWidth="1"/>
    <col min="14097" max="14097" width="7.625" customWidth="1"/>
    <col min="14098" max="14098" width="5.375" bestFit="1" customWidth="1"/>
    <col min="14099" max="14099" width="7.625" customWidth="1"/>
    <col min="14100" max="14100" width="5.375" customWidth="1"/>
    <col min="14101" max="14101" width="7.625" customWidth="1"/>
    <col min="14102" max="14102" width="5.375" bestFit="1" customWidth="1"/>
    <col min="14103" max="14103" width="7.625" customWidth="1"/>
    <col min="14104" max="14104" width="5.375" customWidth="1"/>
    <col min="14105" max="14105" width="7.625" customWidth="1"/>
    <col min="14106" max="14106" width="5.375" bestFit="1" customWidth="1"/>
    <col min="14107" max="14107" width="7.625" customWidth="1"/>
    <col min="14108" max="14108" width="5.375" customWidth="1"/>
    <col min="14109" max="14109" width="7.625" customWidth="1"/>
    <col min="14110" max="14110" width="5.375" bestFit="1" customWidth="1"/>
    <col min="14111" max="14111" width="7.625" customWidth="1"/>
    <col min="14112" max="14112" width="5.375" customWidth="1"/>
    <col min="14113" max="14113" width="7.625" customWidth="1"/>
    <col min="14114" max="14114" width="5.375" bestFit="1" customWidth="1"/>
    <col min="14115" max="14115" width="7.625" customWidth="1"/>
    <col min="14116" max="14116" width="5.375" customWidth="1"/>
    <col min="14117" max="14117" width="7.625" customWidth="1"/>
    <col min="14118" max="14118" width="5.375" bestFit="1" customWidth="1"/>
    <col min="14120" max="14121" width="5.375" bestFit="1" customWidth="1"/>
    <col min="14122" max="14122" width="2.125" bestFit="1" customWidth="1"/>
    <col min="14273" max="14273" width="4.375" customWidth="1"/>
    <col min="14274" max="14274" width="30.5" customWidth="1"/>
    <col min="14277" max="14277" width="10.75" customWidth="1"/>
    <col min="14278" max="14278" width="5.25" customWidth="1"/>
    <col min="14279" max="14279" width="7.625" customWidth="1"/>
    <col min="14280" max="14280" width="5.375" customWidth="1"/>
    <col min="14281" max="14281" width="7.625" customWidth="1"/>
    <col min="14282" max="14282" width="6" bestFit="1" customWidth="1"/>
    <col min="14283" max="14283" width="7.625" customWidth="1"/>
    <col min="14284" max="14284" width="5.375" customWidth="1"/>
    <col min="14285" max="14285" width="7.625" customWidth="1"/>
    <col min="14286" max="14286" width="5.375" bestFit="1" customWidth="1"/>
    <col min="14287" max="14287" width="7.625" customWidth="1"/>
    <col min="14288" max="14288" width="5.375" customWidth="1"/>
    <col min="14289" max="14289" width="7.625" customWidth="1"/>
    <col min="14290" max="14290" width="5.375" bestFit="1" customWidth="1"/>
    <col min="14291" max="14291" width="7.625" customWidth="1"/>
    <col min="14292" max="14292" width="5.375" customWidth="1"/>
    <col min="14293" max="14293" width="7.625" customWidth="1"/>
    <col min="14294" max="14294" width="5.375" bestFit="1" customWidth="1"/>
    <col min="14295" max="14295" width="7.625" customWidth="1"/>
    <col min="14296" max="14296" width="5.375" customWidth="1"/>
    <col min="14297" max="14297" width="7.625" customWidth="1"/>
    <col min="14298" max="14298" width="5.375" bestFit="1" customWidth="1"/>
    <col min="14299" max="14299" width="7.625" customWidth="1"/>
    <col min="14300" max="14300" width="5.375" customWidth="1"/>
    <col min="14301" max="14301" width="7.625" customWidth="1"/>
    <col min="14302" max="14302" width="5.375" bestFit="1" customWidth="1"/>
    <col min="14303" max="14303" width="7.625" customWidth="1"/>
    <col min="14304" max="14304" width="5.375" customWidth="1"/>
    <col min="14305" max="14305" width="7.625" customWidth="1"/>
    <col min="14306" max="14306" width="5.375" bestFit="1" customWidth="1"/>
    <col min="14307" max="14307" width="7.625" customWidth="1"/>
    <col min="14308" max="14308" width="5.375" customWidth="1"/>
    <col min="14309" max="14309" width="7.625" customWidth="1"/>
    <col min="14310" max="14310" width="5.375" bestFit="1" customWidth="1"/>
    <col min="14311" max="14311" width="7.625" customWidth="1"/>
    <col min="14312" max="14312" width="5.375" customWidth="1"/>
    <col min="14313" max="14313" width="7.625" customWidth="1"/>
    <col min="14314" max="14314" width="5.375" bestFit="1" customWidth="1"/>
    <col min="14315" max="14315" width="7.625" customWidth="1"/>
    <col min="14316" max="14316" width="5.375" customWidth="1"/>
    <col min="14317" max="14317" width="7.625" customWidth="1"/>
    <col min="14318" max="14318" width="5.375" bestFit="1" customWidth="1"/>
    <col min="14319" max="14319" width="7.625" customWidth="1"/>
    <col min="14320" max="14320" width="5.375" customWidth="1"/>
    <col min="14321" max="14321" width="7.625" customWidth="1"/>
    <col min="14322" max="14322" width="5.375" bestFit="1" customWidth="1"/>
    <col min="14323" max="14323" width="7.625" customWidth="1"/>
    <col min="14324" max="14324" width="5.375" customWidth="1"/>
    <col min="14325" max="14325" width="7.625" customWidth="1"/>
    <col min="14326" max="14326" width="5.375" bestFit="1" customWidth="1"/>
    <col min="14327" max="14327" width="7.625" customWidth="1"/>
    <col min="14328" max="14328" width="5.375" customWidth="1"/>
    <col min="14329" max="14329" width="7.625" customWidth="1"/>
    <col min="14330" max="14330" width="5.375" bestFit="1" customWidth="1"/>
    <col min="14331" max="14331" width="7.625" customWidth="1"/>
    <col min="14332" max="14332" width="5.375" customWidth="1"/>
    <col min="14333" max="14333" width="7.625" customWidth="1"/>
    <col min="14334" max="14334" width="5.375" bestFit="1" customWidth="1"/>
    <col min="14335" max="14335" width="7.625" customWidth="1"/>
    <col min="14336" max="14336" width="5.375" customWidth="1"/>
    <col min="14337" max="14337" width="7.625" customWidth="1"/>
    <col min="14338" max="14338" width="5.375" bestFit="1" customWidth="1"/>
    <col min="14339" max="14339" width="7.625" customWidth="1"/>
    <col min="14340" max="14340" width="5.375" customWidth="1"/>
    <col min="14341" max="14341" width="7.625" customWidth="1"/>
    <col min="14342" max="14342" width="5.375" bestFit="1" customWidth="1"/>
    <col min="14343" max="14343" width="7.625" customWidth="1"/>
    <col min="14344" max="14344" width="5.375" customWidth="1"/>
    <col min="14345" max="14345" width="7.625" customWidth="1"/>
    <col min="14346" max="14346" width="5.375" bestFit="1" customWidth="1"/>
    <col min="14347" max="14347" width="7.625" customWidth="1"/>
    <col min="14348" max="14348" width="5.375" customWidth="1"/>
    <col min="14349" max="14349" width="7.625" customWidth="1"/>
    <col min="14350" max="14350" width="5.375" bestFit="1" customWidth="1"/>
    <col min="14351" max="14351" width="7.625" customWidth="1"/>
    <col min="14352" max="14352" width="5.375" customWidth="1"/>
    <col min="14353" max="14353" width="7.625" customWidth="1"/>
    <col min="14354" max="14354" width="5.375" bestFit="1" customWidth="1"/>
    <col min="14355" max="14355" width="7.625" customWidth="1"/>
    <col min="14356" max="14356" width="5.375" customWidth="1"/>
    <col min="14357" max="14357" width="7.625" customWidth="1"/>
    <col min="14358" max="14358" width="5.375" bestFit="1" customWidth="1"/>
    <col min="14359" max="14359" width="7.625" customWidth="1"/>
    <col min="14360" max="14360" width="5.375" customWidth="1"/>
    <col min="14361" max="14361" width="7.625" customWidth="1"/>
    <col min="14362" max="14362" width="5.375" bestFit="1" customWidth="1"/>
    <col min="14363" max="14363" width="7.625" customWidth="1"/>
    <col min="14364" max="14364" width="5.375" customWidth="1"/>
    <col min="14365" max="14365" width="7.625" customWidth="1"/>
    <col min="14366" max="14366" width="5.375" bestFit="1" customWidth="1"/>
    <col min="14367" max="14367" width="7.625" customWidth="1"/>
    <col min="14368" max="14368" width="5.375" customWidth="1"/>
    <col min="14369" max="14369" width="7.625" customWidth="1"/>
    <col min="14370" max="14370" width="5.375" bestFit="1" customWidth="1"/>
    <col min="14371" max="14371" width="7.625" customWidth="1"/>
    <col min="14372" max="14372" width="5.375" customWidth="1"/>
    <col min="14373" max="14373" width="7.625" customWidth="1"/>
    <col min="14374" max="14374" width="5.375" bestFit="1" customWidth="1"/>
    <col min="14376" max="14377" width="5.375" bestFit="1" customWidth="1"/>
    <col min="14378" max="14378" width="2.125" bestFit="1" customWidth="1"/>
    <col min="14529" max="14529" width="4.375" customWidth="1"/>
    <col min="14530" max="14530" width="30.5" customWidth="1"/>
    <col min="14533" max="14533" width="10.75" customWidth="1"/>
    <col min="14534" max="14534" width="5.25" customWidth="1"/>
    <col min="14535" max="14535" width="7.625" customWidth="1"/>
    <col min="14536" max="14536" width="5.375" customWidth="1"/>
    <col min="14537" max="14537" width="7.625" customWidth="1"/>
    <col min="14538" max="14538" width="6" bestFit="1" customWidth="1"/>
    <col min="14539" max="14539" width="7.625" customWidth="1"/>
    <col min="14540" max="14540" width="5.375" customWidth="1"/>
    <col min="14541" max="14541" width="7.625" customWidth="1"/>
    <col min="14542" max="14542" width="5.375" bestFit="1" customWidth="1"/>
    <col min="14543" max="14543" width="7.625" customWidth="1"/>
    <col min="14544" max="14544" width="5.375" customWidth="1"/>
    <col min="14545" max="14545" width="7.625" customWidth="1"/>
    <col min="14546" max="14546" width="5.375" bestFit="1" customWidth="1"/>
    <col min="14547" max="14547" width="7.625" customWidth="1"/>
    <col min="14548" max="14548" width="5.375" customWidth="1"/>
    <col min="14549" max="14549" width="7.625" customWidth="1"/>
    <col min="14550" max="14550" width="5.375" bestFit="1" customWidth="1"/>
    <col min="14551" max="14551" width="7.625" customWidth="1"/>
    <col min="14552" max="14552" width="5.375" customWidth="1"/>
    <col min="14553" max="14553" width="7.625" customWidth="1"/>
    <col min="14554" max="14554" width="5.375" bestFit="1" customWidth="1"/>
    <col min="14555" max="14555" width="7.625" customWidth="1"/>
    <col min="14556" max="14556" width="5.375" customWidth="1"/>
    <col min="14557" max="14557" width="7.625" customWidth="1"/>
    <col min="14558" max="14558" width="5.375" bestFit="1" customWidth="1"/>
    <col min="14559" max="14559" width="7.625" customWidth="1"/>
    <col min="14560" max="14560" width="5.375" customWidth="1"/>
    <col min="14561" max="14561" width="7.625" customWidth="1"/>
    <col min="14562" max="14562" width="5.375" bestFit="1" customWidth="1"/>
    <col min="14563" max="14563" width="7.625" customWidth="1"/>
    <col min="14564" max="14564" width="5.375" customWidth="1"/>
    <col min="14565" max="14565" width="7.625" customWidth="1"/>
    <col min="14566" max="14566" width="5.375" bestFit="1" customWidth="1"/>
    <col min="14567" max="14567" width="7.625" customWidth="1"/>
    <col min="14568" max="14568" width="5.375" customWidth="1"/>
    <col min="14569" max="14569" width="7.625" customWidth="1"/>
    <col min="14570" max="14570" width="5.375" bestFit="1" customWidth="1"/>
    <col min="14571" max="14571" width="7.625" customWidth="1"/>
    <col min="14572" max="14572" width="5.375" customWidth="1"/>
    <col min="14573" max="14573" width="7.625" customWidth="1"/>
    <col min="14574" max="14574" width="5.375" bestFit="1" customWidth="1"/>
    <col min="14575" max="14575" width="7.625" customWidth="1"/>
    <col min="14576" max="14576" width="5.375" customWidth="1"/>
    <col min="14577" max="14577" width="7.625" customWidth="1"/>
    <col min="14578" max="14578" width="5.375" bestFit="1" customWidth="1"/>
    <col min="14579" max="14579" width="7.625" customWidth="1"/>
    <col min="14580" max="14580" width="5.375" customWidth="1"/>
    <col min="14581" max="14581" width="7.625" customWidth="1"/>
    <col min="14582" max="14582" width="5.375" bestFit="1" customWidth="1"/>
    <col min="14583" max="14583" width="7.625" customWidth="1"/>
    <col min="14584" max="14584" width="5.375" customWidth="1"/>
    <col min="14585" max="14585" width="7.625" customWidth="1"/>
    <col min="14586" max="14586" width="5.375" bestFit="1" customWidth="1"/>
    <col min="14587" max="14587" width="7.625" customWidth="1"/>
    <col min="14588" max="14588" width="5.375" customWidth="1"/>
    <col min="14589" max="14589" width="7.625" customWidth="1"/>
    <col min="14590" max="14590" width="5.375" bestFit="1" customWidth="1"/>
    <col min="14591" max="14591" width="7.625" customWidth="1"/>
    <col min="14592" max="14592" width="5.375" customWidth="1"/>
    <col min="14593" max="14593" width="7.625" customWidth="1"/>
    <col min="14594" max="14594" width="5.375" bestFit="1" customWidth="1"/>
    <col min="14595" max="14595" width="7.625" customWidth="1"/>
    <col min="14596" max="14596" width="5.375" customWidth="1"/>
    <col min="14597" max="14597" width="7.625" customWidth="1"/>
    <col min="14598" max="14598" width="5.375" bestFit="1" customWidth="1"/>
    <col min="14599" max="14599" width="7.625" customWidth="1"/>
    <col min="14600" max="14600" width="5.375" customWidth="1"/>
    <col min="14601" max="14601" width="7.625" customWidth="1"/>
    <col min="14602" max="14602" width="5.375" bestFit="1" customWidth="1"/>
    <col min="14603" max="14603" width="7.625" customWidth="1"/>
    <col min="14604" max="14604" width="5.375" customWidth="1"/>
    <col min="14605" max="14605" width="7.625" customWidth="1"/>
    <col min="14606" max="14606" width="5.375" bestFit="1" customWidth="1"/>
    <col min="14607" max="14607" width="7.625" customWidth="1"/>
    <col min="14608" max="14608" width="5.375" customWidth="1"/>
    <col min="14609" max="14609" width="7.625" customWidth="1"/>
    <col min="14610" max="14610" width="5.375" bestFit="1" customWidth="1"/>
    <col min="14611" max="14611" width="7.625" customWidth="1"/>
    <col min="14612" max="14612" width="5.375" customWidth="1"/>
    <col min="14613" max="14613" width="7.625" customWidth="1"/>
    <col min="14614" max="14614" width="5.375" bestFit="1" customWidth="1"/>
    <col min="14615" max="14615" width="7.625" customWidth="1"/>
    <col min="14616" max="14616" width="5.375" customWidth="1"/>
    <col min="14617" max="14617" width="7.625" customWidth="1"/>
    <col min="14618" max="14618" width="5.375" bestFit="1" customWidth="1"/>
    <col min="14619" max="14619" width="7.625" customWidth="1"/>
    <col min="14620" max="14620" width="5.375" customWidth="1"/>
    <col min="14621" max="14621" width="7.625" customWidth="1"/>
    <col min="14622" max="14622" width="5.375" bestFit="1" customWidth="1"/>
    <col min="14623" max="14623" width="7.625" customWidth="1"/>
    <col min="14624" max="14624" width="5.375" customWidth="1"/>
    <col min="14625" max="14625" width="7.625" customWidth="1"/>
    <col min="14626" max="14626" width="5.375" bestFit="1" customWidth="1"/>
    <col min="14627" max="14627" width="7.625" customWidth="1"/>
    <col min="14628" max="14628" width="5.375" customWidth="1"/>
    <col min="14629" max="14629" width="7.625" customWidth="1"/>
    <col min="14630" max="14630" width="5.375" bestFit="1" customWidth="1"/>
    <col min="14632" max="14633" width="5.375" bestFit="1" customWidth="1"/>
    <col min="14634" max="14634" width="2.125" bestFit="1" customWidth="1"/>
    <col min="14785" max="14785" width="4.375" customWidth="1"/>
    <col min="14786" max="14786" width="30.5" customWidth="1"/>
    <col min="14789" max="14789" width="10.75" customWidth="1"/>
    <col min="14790" max="14790" width="5.25" customWidth="1"/>
    <col min="14791" max="14791" width="7.625" customWidth="1"/>
    <col min="14792" max="14792" width="5.375" customWidth="1"/>
    <col min="14793" max="14793" width="7.625" customWidth="1"/>
    <col min="14794" max="14794" width="6" bestFit="1" customWidth="1"/>
    <col min="14795" max="14795" width="7.625" customWidth="1"/>
    <col min="14796" max="14796" width="5.375" customWidth="1"/>
    <col min="14797" max="14797" width="7.625" customWidth="1"/>
    <col min="14798" max="14798" width="5.375" bestFit="1" customWidth="1"/>
    <col min="14799" max="14799" width="7.625" customWidth="1"/>
    <col min="14800" max="14800" width="5.375" customWidth="1"/>
    <col min="14801" max="14801" width="7.625" customWidth="1"/>
    <col min="14802" max="14802" width="5.375" bestFit="1" customWidth="1"/>
    <col min="14803" max="14803" width="7.625" customWidth="1"/>
    <col min="14804" max="14804" width="5.375" customWidth="1"/>
    <col min="14805" max="14805" width="7.625" customWidth="1"/>
    <col min="14806" max="14806" width="5.375" bestFit="1" customWidth="1"/>
    <col min="14807" max="14807" width="7.625" customWidth="1"/>
    <col min="14808" max="14808" width="5.375" customWidth="1"/>
    <col min="14809" max="14809" width="7.625" customWidth="1"/>
    <col min="14810" max="14810" width="5.375" bestFit="1" customWidth="1"/>
    <col min="14811" max="14811" width="7.625" customWidth="1"/>
    <col min="14812" max="14812" width="5.375" customWidth="1"/>
    <col min="14813" max="14813" width="7.625" customWidth="1"/>
    <col min="14814" max="14814" width="5.375" bestFit="1" customWidth="1"/>
    <col min="14815" max="14815" width="7.625" customWidth="1"/>
    <col min="14816" max="14816" width="5.375" customWidth="1"/>
    <col min="14817" max="14817" width="7.625" customWidth="1"/>
    <col min="14818" max="14818" width="5.375" bestFit="1" customWidth="1"/>
    <col min="14819" max="14819" width="7.625" customWidth="1"/>
    <col min="14820" max="14820" width="5.375" customWidth="1"/>
    <col min="14821" max="14821" width="7.625" customWidth="1"/>
    <col min="14822" max="14822" width="5.375" bestFit="1" customWidth="1"/>
    <col min="14823" max="14823" width="7.625" customWidth="1"/>
    <col min="14824" max="14824" width="5.375" customWidth="1"/>
    <col min="14825" max="14825" width="7.625" customWidth="1"/>
    <col min="14826" max="14826" width="5.375" bestFit="1" customWidth="1"/>
    <col min="14827" max="14827" width="7.625" customWidth="1"/>
    <col min="14828" max="14828" width="5.375" customWidth="1"/>
    <col min="14829" max="14829" width="7.625" customWidth="1"/>
    <col min="14830" max="14830" width="5.375" bestFit="1" customWidth="1"/>
    <col min="14831" max="14831" width="7.625" customWidth="1"/>
    <col min="14832" max="14832" width="5.375" customWidth="1"/>
    <col min="14833" max="14833" width="7.625" customWidth="1"/>
    <col min="14834" max="14834" width="5.375" bestFit="1" customWidth="1"/>
    <col min="14835" max="14835" width="7.625" customWidth="1"/>
    <col min="14836" max="14836" width="5.375" customWidth="1"/>
    <col min="14837" max="14837" width="7.625" customWidth="1"/>
    <col min="14838" max="14838" width="5.375" bestFit="1" customWidth="1"/>
    <col min="14839" max="14839" width="7.625" customWidth="1"/>
    <col min="14840" max="14840" width="5.375" customWidth="1"/>
    <col min="14841" max="14841" width="7.625" customWidth="1"/>
    <col min="14842" max="14842" width="5.375" bestFit="1" customWidth="1"/>
    <col min="14843" max="14843" width="7.625" customWidth="1"/>
    <col min="14844" max="14844" width="5.375" customWidth="1"/>
    <col min="14845" max="14845" width="7.625" customWidth="1"/>
    <col min="14846" max="14846" width="5.375" bestFit="1" customWidth="1"/>
    <col min="14847" max="14847" width="7.625" customWidth="1"/>
    <col min="14848" max="14848" width="5.375" customWidth="1"/>
    <col min="14849" max="14849" width="7.625" customWidth="1"/>
    <col min="14850" max="14850" width="5.375" bestFit="1" customWidth="1"/>
    <col min="14851" max="14851" width="7.625" customWidth="1"/>
    <col min="14852" max="14852" width="5.375" customWidth="1"/>
    <col min="14853" max="14853" width="7.625" customWidth="1"/>
    <col min="14854" max="14854" width="5.375" bestFit="1" customWidth="1"/>
    <col min="14855" max="14855" width="7.625" customWidth="1"/>
    <col min="14856" max="14856" width="5.375" customWidth="1"/>
    <col min="14857" max="14857" width="7.625" customWidth="1"/>
    <col min="14858" max="14858" width="5.375" bestFit="1" customWidth="1"/>
    <col min="14859" max="14859" width="7.625" customWidth="1"/>
    <col min="14860" max="14860" width="5.375" customWidth="1"/>
    <col min="14861" max="14861" width="7.625" customWidth="1"/>
    <col min="14862" max="14862" width="5.375" bestFit="1" customWidth="1"/>
    <col min="14863" max="14863" width="7.625" customWidth="1"/>
    <col min="14864" max="14864" width="5.375" customWidth="1"/>
    <col min="14865" max="14865" width="7.625" customWidth="1"/>
    <col min="14866" max="14866" width="5.375" bestFit="1" customWidth="1"/>
    <col min="14867" max="14867" width="7.625" customWidth="1"/>
    <col min="14868" max="14868" width="5.375" customWidth="1"/>
    <col min="14869" max="14869" width="7.625" customWidth="1"/>
    <col min="14870" max="14870" width="5.375" bestFit="1" customWidth="1"/>
    <col min="14871" max="14871" width="7.625" customWidth="1"/>
    <col min="14872" max="14872" width="5.375" customWidth="1"/>
    <col min="14873" max="14873" width="7.625" customWidth="1"/>
    <col min="14874" max="14874" width="5.375" bestFit="1" customWidth="1"/>
    <col min="14875" max="14875" width="7.625" customWidth="1"/>
    <col min="14876" max="14876" width="5.375" customWidth="1"/>
    <col min="14877" max="14877" width="7.625" customWidth="1"/>
    <col min="14878" max="14878" width="5.375" bestFit="1" customWidth="1"/>
    <col min="14879" max="14879" width="7.625" customWidth="1"/>
    <col min="14880" max="14880" width="5.375" customWidth="1"/>
    <col min="14881" max="14881" width="7.625" customWidth="1"/>
    <col min="14882" max="14882" width="5.375" bestFit="1" customWidth="1"/>
    <col min="14883" max="14883" width="7.625" customWidth="1"/>
    <col min="14884" max="14884" width="5.375" customWidth="1"/>
    <col min="14885" max="14885" width="7.625" customWidth="1"/>
    <col min="14886" max="14886" width="5.375" bestFit="1" customWidth="1"/>
    <col min="14888" max="14889" width="5.375" bestFit="1" customWidth="1"/>
    <col min="14890" max="14890" width="2.125" bestFit="1" customWidth="1"/>
    <col min="15041" max="15041" width="4.375" customWidth="1"/>
    <col min="15042" max="15042" width="30.5" customWidth="1"/>
    <col min="15045" max="15045" width="10.75" customWidth="1"/>
    <col min="15046" max="15046" width="5.25" customWidth="1"/>
    <col min="15047" max="15047" width="7.625" customWidth="1"/>
    <col min="15048" max="15048" width="5.375" customWidth="1"/>
    <col min="15049" max="15049" width="7.625" customWidth="1"/>
    <col min="15050" max="15050" width="6" bestFit="1" customWidth="1"/>
    <col min="15051" max="15051" width="7.625" customWidth="1"/>
    <col min="15052" max="15052" width="5.375" customWidth="1"/>
    <col min="15053" max="15053" width="7.625" customWidth="1"/>
    <col min="15054" max="15054" width="5.375" bestFit="1" customWidth="1"/>
    <col min="15055" max="15055" width="7.625" customWidth="1"/>
    <col min="15056" max="15056" width="5.375" customWidth="1"/>
    <col min="15057" max="15057" width="7.625" customWidth="1"/>
    <col min="15058" max="15058" width="5.375" bestFit="1" customWidth="1"/>
    <col min="15059" max="15059" width="7.625" customWidth="1"/>
    <col min="15060" max="15060" width="5.375" customWidth="1"/>
    <col min="15061" max="15061" width="7.625" customWidth="1"/>
    <col min="15062" max="15062" width="5.375" bestFit="1" customWidth="1"/>
    <col min="15063" max="15063" width="7.625" customWidth="1"/>
    <col min="15064" max="15064" width="5.375" customWidth="1"/>
    <col min="15065" max="15065" width="7.625" customWidth="1"/>
    <col min="15066" max="15066" width="5.375" bestFit="1" customWidth="1"/>
    <col min="15067" max="15067" width="7.625" customWidth="1"/>
    <col min="15068" max="15068" width="5.375" customWidth="1"/>
    <col min="15069" max="15069" width="7.625" customWidth="1"/>
    <col min="15070" max="15070" width="5.375" bestFit="1" customWidth="1"/>
    <col min="15071" max="15071" width="7.625" customWidth="1"/>
    <col min="15072" max="15072" width="5.375" customWidth="1"/>
    <col min="15073" max="15073" width="7.625" customWidth="1"/>
    <col min="15074" max="15074" width="5.375" bestFit="1" customWidth="1"/>
    <col min="15075" max="15075" width="7.625" customWidth="1"/>
    <col min="15076" max="15076" width="5.375" customWidth="1"/>
    <col min="15077" max="15077" width="7.625" customWidth="1"/>
    <col min="15078" max="15078" width="5.375" bestFit="1" customWidth="1"/>
    <col min="15079" max="15079" width="7.625" customWidth="1"/>
    <col min="15080" max="15080" width="5.375" customWidth="1"/>
    <col min="15081" max="15081" width="7.625" customWidth="1"/>
    <col min="15082" max="15082" width="5.375" bestFit="1" customWidth="1"/>
    <col min="15083" max="15083" width="7.625" customWidth="1"/>
    <col min="15084" max="15084" width="5.375" customWidth="1"/>
    <col min="15085" max="15085" width="7.625" customWidth="1"/>
    <col min="15086" max="15086" width="5.375" bestFit="1" customWidth="1"/>
    <col min="15087" max="15087" width="7.625" customWidth="1"/>
    <col min="15088" max="15088" width="5.375" customWidth="1"/>
    <col min="15089" max="15089" width="7.625" customWidth="1"/>
    <col min="15090" max="15090" width="5.375" bestFit="1" customWidth="1"/>
    <col min="15091" max="15091" width="7.625" customWidth="1"/>
    <col min="15092" max="15092" width="5.375" customWidth="1"/>
    <col min="15093" max="15093" width="7.625" customWidth="1"/>
    <col min="15094" max="15094" width="5.375" bestFit="1" customWidth="1"/>
    <col min="15095" max="15095" width="7.625" customWidth="1"/>
    <col min="15096" max="15096" width="5.375" customWidth="1"/>
    <col min="15097" max="15097" width="7.625" customWidth="1"/>
    <col min="15098" max="15098" width="5.375" bestFit="1" customWidth="1"/>
    <col min="15099" max="15099" width="7.625" customWidth="1"/>
    <col min="15100" max="15100" width="5.375" customWidth="1"/>
    <col min="15101" max="15101" width="7.625" customWidth="1"/>
    <col min="15102" max="15102" width="5.375" bestFit="1" customWidth="1"/>
    <col min="15103" max="15103" width="7.625" customWidth="1"/>
    <col min="15104" max="15104" width="5.375" customWidth="1"/>
    <col min="15105" max="15105" width="7.625" customWidth="1"/>
    <col min="15106" max="15106" width="5.375" bestFit="1" customWidth="1"/>
    <col min="15107" max="15107" width="7.625" customWidth="1"/>
    <col min="15108" max="15108" width="5.375" customWidth="1"/>
    <col min="15109" max="15109" width="7.625" customWidth="1"/>
    <col min="15110" max="15110" width="5.375" bestFit="1" customWidth="1"/>
    <col min="15111" max="15111" width="7.625" customWidth="1"/>
    <col min="15112" max="15112" width="5.375" customWidth="1"/>
    <col min="15113" max="15113" width="7.625" customWidth="1"/>
    <col min="15114" max="15114" width="5.375" bestFit="1" customWidth="1"/>
    <col min="15115" max="15115" width="7.625" customWidth="1"/>
    <col min="15116" max="15116" width="5.375" customWidth="1"/>
    <col min="15117" max="15117" width="7.625" customWidth="1"/>
    <col min="15118" max="15118" width="5.375" bestFit="1" customWidth="1"/>
    <col min="15119" max="15119" width="7.625" customWidth="1"/>
    <col min="15120" max="15120" width="5.375" customWidth="1"/>
    <col min="15121" max="15121" width="7.625" customWidth="1"/>
    <col min="15122" max="15122" width="5.375" bestFit="1" customWidth="1"/>
    <col min="15123" max="15123" width="7.625" customWidth="1"/>
    <col min="15124" max="15124" width="5.375" customWidth="1"/>
    <col min="15125" max="15125" width="7.625" customWidth="1"/>
    <col min="15126" max="15126" width="5.375" bestFit="1" customWidth="1"/>
    <col min="15127" max="15127" width="7.625" customWidth="1"/>
    <col min="15128" max="15128" width="5.375" customWidth="1"/>
    <col min="15129" max="15129" width="7.625" customWidth="1"/>
    <col min="15130" max="15130" width="5.375" bestFit="1" customWidth="1"/>
    <col min="15131" max="15131" width="7.625" customWidth="1"/>
    <col min="15132" max="15132" width="5.375" customWidth="1"/>
    <col min="15133" max="15133" width="7.625" customWidth="1"/>
    <col min="15134" max="15134" width="5.375" bestFit="1" customWidth="1"/>
    <col min="15135" max="15135" width="7.625" customWidth="1"/>
    <col min="15136" max="15136" width="5.375" customWidth="1"/>
    <col min="15137" max="15137" width="7.625" customWidth="1"/>
    <col min="15138" max="15138" width="5.375" bestFit="1" customWidth="1"/>
    <col min="15139" max="15139" width="7.625" customWidth="1"/>
    <col min="15140" max="15140" width="5.375" customWidth="1"/>
    <col min="15141" max="15141" width="7.625" customWidth="1"/>
    <col min="15142" max="15142" width="5.375" bestFit="1" customWidth="1"/>
    <col min="15144" max="15145" width="5.375" bestFit="1" customWidth="1"/>
    <col min="15146" max="15146" width="2.125" bestFit="1" customWidth="1"/>
    <col min="15297" max="15297" width="4.375" customWidth="1"/>
    <col min="15298" max="15298" width="30.5" customWidth="1"/>
    <col min="15301" max="15301" width="10.75" customWidth="1"/>
    <col min="15302" max="15302" width="5.25" customWidth="1"/>
    <col min="15303" max="15303" width="7.625" customWidth="1"/>
    <col min="15304" max="15304" width="5.375" customWidth="1"/>
    <col min="15305" max="15305" width="7.625" customWidth="1"/>
    <col min="15306" max="15306" width="6" bestFit="1" customWidth="1"/>
    <col min="15307" max="15307" width="7.625" customWidth="1"/>
    <col min="15308" max="15308" width="5.375" customWidth="1"/>
    <col min="15309" max="15309" width="7.625" customWidth="1"/>
    <col min="15310" max="15310" width="5.375" bestFit="1" customWidth="1"/>
    <col min="15311" max="15311" width="7.625" customWidth="1"/>
    <col min="15312" max="15312" width="5.375" customWidth="1"/>
    <col min="15313" max="15313" width="7.625" customWidth="1"/>
    <col min="15314" max="15314" width="5.375" bestFit="1" customWidth="1"/>
    <col min="15315" max="15315" width="7.625" customWidth="1"/>
    <col min="15316" max="15316" width="5.375" customWidth="1"/>
    <col min="15317" max="15317" width="7.625" customWidth="1"/>
    <col min="15318" max="15318" width="5.375" bestFit="1" customWidth="1"/>
    <col min="15319" max="15319" width="7.625" customWidth="1"/>
    <col min="15320" max="15320" width="5.375" customWidth="1"/>
    <col min="15321" max="15321" width="7.625" customWidth="1"/>
    <col min="15322" max="15322" width="5.375" bestFit="1" customWidth="1"/>
    <col min="15323" max="15323" width="7.625" customWidth="1"/>
    <col min="15324" max="15324" width="5.375" customWidth="1"/>
    <col min="15325" max="15325" width="7.625" customWidth="1"/>
    <col min="15326" max="15326" width="5.375" bestFit="1" customWidth="1"/>
    <col min="15327" max="15327" width="7.625" customWidth="1"/>
    <col min="15328" max="15328" width="5.375" customWidth="1"/>
    <col min="15329" max="15329" width="7.625" customWidth="1"/>
    <col min="15330" max="15330" width="5.375" bestFit="1" customWidth="1"/>
    <col min="15331" max="15331" width="7.625" customWidth="1"/>
    <col min="15332" max="15332" width="5.375" customWidth="1"/>
    <col min="15333" max="15333" width="7.625" customWidth="1"/>
    <col min="15334" max="15334" width="5.375" bestFit="1" customWidth="1"/>
    <col min="15335" max="15335" width="7.625" customWidth="1"/>
    <col min="15336" max="15336" width="5.375" customWidth="1"/>
    <col min="15337" max="15337" width="7.625" customWidth="1"/>
    <col min="15338" max="15338" width="5.375" bestFit="1" customWidth="1"/>
    <col min="15339" max="15339" width="7.625" customWidth="1"/>
    <col min="15340" max="15340" width="5.375" customWidth="1"/>
    <col min="15341" max="15341" width="7.625" customWidth="1"/>
    <col min="15342" max="15342" width="5.375" bestFit="1" customWidth="1"/>
    <col min="15343" max="15343" width="7.625" customWidth="1"/>
    <col min="15344" max="15344" width="5.375" customWidth="1"/>
    <col min="15345" max="15345" width="7.625" customWidth="1"/>
    <col min="15346" max="15346" width="5.375" bestFit="1" customWidth="1"/>
    <col min="15347" max="15347" width="7.625" customWidth="1"/>
    <col min="15348" max="15348" width="5.375" customWidth="1"/>
    <col min="15349" max="15349" width="7.625" customWidth="1"/>
    <col min="15350" max="15350" width="5.375" bestFit="1" customWidth="1"/>
    <col min="15351" max="15351" width="7.625" customWidth="1"/>
    <col min="15352" max="15352" width="5.375" customWidth="1"/>
    <col min="15353" max="15353" width="7.625" customWidth="1"/>
    <col min="15354" max="15354" width="5.375" bestFit="1" customWidth="1"/>
    <col min="15355" max="15355" width="7.625" customWidth="1"/>
    <col min="15356" max="15356" width="5.375" customWidth="1"/>
    <col min="15357" max="15357" width="7.625" customWidth="1"/>
    <col min="15358" max="15358" width="5.375" bestFit="1" customWidth="1"/>
    <col min="15359" max="15359" width="7.625" customWidth="1"/>
    <col min="15360" max="15360" width="5.375" customWidth="1"/>
    <col min="15361" max="15361" width="7.625" customWidth="1"/>
    <col min="15362" max="15362" width="5.375" bestFit="1" customWidth="1"/>
    <col min="15363" max="15363" width="7.625" customWidth="1"/>
    <col min="15364" max="15364" width="5.375" customWidth="1"/>
    <col min="15365" max="15365" width="7.625" customWidth="1"/>
    <col min="15366" max="15366" width="5.375" bestFit="1" customWidth="1"/>
    <col min="15367" max="15367" width="7.625" customWidth="1"/>
    <col min="15368" max="15368" width="5.375" customWidth="1"/>
    <col min="15369" max="15369" width="7.625" customWidth="1"/>
    <col min="15370" max="15370" width="5.375" bestFit="1" customWidth="1"/>
    <col min="15371" max="15371" width="7.625" customWidth="1"/>
    <col min="15372" max="15372" width="5.375" customWidth="1"/>
    <col min="15373" max="15373" width="7.625" customWidth="1"/>
    <col min="15374" max="15374" width="5.375" bestFit="1" customWidth="1"/>
    <col min="15375" max="15375" width="7.625" customWidth="1"/>
    <col min="15376" max="15376" width="5.375" customWidth="1"/>
    <col min="15377" max="15377" width="7.625" customWidth="1"/>
    <col min="15378" max="15378" width="5.375" bestFit="1" customWidth="1"/>
    <col min="15379" max="15379" width="7.625" customWidth="1"/>
    <col min="15380" max="15380" width="5.375" customWidth="1"/>
    <col min="15381" max="15381" width="7.625" customWidth="1"/>
    <col min="15382" max="15382" width="5.375" bestFit="1" customWidth="1"/>
    <col min="15383" max="15383" width="7.625" customWidth="1"/>
    <col min="15384" max="15384" width="5.375" customWidth="1"/>
    <col min="15385" max="15385" width="7.625" customWidth="1"/>
    <col min="15386" max="15386" width="5.375" bestFit="1" customWidth="1"/>
    <col min="15387" max="15387" width="7.625" customWidth="1"/>
    <col min="15388" max="15388" width="5.375" customWidth="1"/>
    <col min="15389" max="15389" width="7.625" customWidth="1"/>
    <col min="15390" max="15390" width="5.375" bestFit="1" customWidth="1"/>
    <col min="15391" max="15391" width="7.625" customWidth="1"/>
    <col min="15392" max="15392" width="5.375" customWidth="1"/>
    <col min="15393" max="15393" width="7.625" customWidth="1"/>
    <col min="15394" max="15394" width="5.375" bestFit="1" customWidth="1"/>
    <col min="15395" max="15395" width="7.625" customWidth="1"/>
    <col min="15396" max="15396" width="5.375" customWidth="1"/>
    <col min="15397" max="15397" width="7.625" customWidth="1"/>
    <col min="15398" max="15398" width="5.375" bestFit="1" customWidth="1"/>
    <col min="15400" max="15401" width="5.375" bestFit="1" customWidth="1"/>
    <col min="15402" max="15402" width="2.125" bestFit="1" customWidth="1"/>
    <col min="15553" max="15553" width="4.375" customWidth="1"/>
    <col min="15554" max="15554" width="30.5" customWidth="1"/>
    <col min="15557" max="15557" width="10.75" customWidth="1"/>
    <col min="15558" max="15558" width="5.25" customWidth="1"/>
    <col min="15559" max="15559" width="7.625" customWidth="1"/>
    <col min="15560" max="15560" width="5.375" customWidth="1"/>
    <col min="15561" max="15561" width="7.625" customWidth="1"/>
    <col min="15562" max="15562" width="6" bestFit="1" customWidth="1"/>
    <col min="15563" max="15563" width="7.625" customWidth="1"/>
    <col min="15564" max="15564" width="5.375" customWidth="1"/>
    <col min="15565" max="15565" width="7.625" customWidth="1"/>
    <col min="15566" max="15566" width="5.375" bestFit="1" customWidth="1"/>
    <col min="15567" max="15567" width="7.625" customWidth="1"/>
    <col min="15568" max="15568" width="5.375" customWidth="1"/>
    <col min="15569" max="15569" width="7.625" customWidth="1"/>
    <col min="15570" max="15570" width="5.375" bestFit="1" customWidth="1"/>
    <col min="15571" max="15571" width="7.625" customWidth="1"/>
    <col min="15572" max="15572" width="5.375" customWidth="1"/>
    <col min="15573" max="15573" width="7.625" customWidth="1"/>
    <col min="15574" max="15574" width="5.375" bestFit="1" customWidth="1"/>
    <col min="15575" max="15575" width="7.625" customWidth="1"/>
    <col min="15576" max="15576" width="5.375" customWidth="1"/>
    <col min="15577" max="15577" width="7.625" customWidth="1"/>
    <col min="15578" max="15578" width="5.375" bestFit="1" customWidth="1"/>
    <col min="15579" max="15579" width="7.625" customWidth="1"/>
    <col min="15580" max="15580" width="5.375" customWidth="1"/>
    <col min="15581" max="15581" width="7.625" customWidth="1"/>
    <col min="15582" max="15582" width="5.375" bestFit="1" customWidth="1"/>
    <col min="15583" max="15583" width="7.625" customWidth="1"/>
    <col min="15584" max="15584" width="5.375" customWidth="1"/>
    <col min="15585" max="15585" width="7.625" customWidth="1"/>
    <col min="15586" max="15586" width="5.375" bestFit="1" customWidth="1"/>
    <col min="15587" max="15587" width="7.625" customWidth="1"/>
    <col min="15588" max="15588" width="5.375" customWidth="1"/>
    <col min="15589" max="15589" width="7.625" customWidth="1"/>
    <col min="15590" max="15590" width="5.375" bestFit="1" customWidth="1"/>
    <col min="15591" max="15591" width="7.625" customWidth="1"/>
    <col min="15592" max="15592" width="5.375" customWidth="1"/>
    <col min="15593" max="15593" width="7.625" customWidth="1"/>
    <col min="15594" max="15594" width="5.375" bestFit="1" customWidth="1"/>
    <col min="15595" max="15595" width="7.625" customWidth="1"/>
    <col min="15596" max="15596" width="5.375" customWidth="1"/>
    <col min="15597" max="15597" width="7.625" customWidth="1"/>
    <col min="15598" max="15598" width="5.375" bestFit="1" customWidth="1"/>
    <col min="15599" max="15599" width="7.625" customWidth="1"/>
    <col min="15600" max="15600" width="5.375" customWidth="1"/>
    <col min="15601" max="15601" width="7.625" customWidth="1"/>
    <col min="15602" max="15602" width="5.375" bestFit="1" customWidth="1"/>
    <col min="15603" max="15603" width="7.625" customWidth="1"/>
    <col min="15604" max="15604" width="5.375" customWidth="1"/>
    <col min="15605" max="15605" width="7.625" customWidth="1"/>
    <col min="15606" max="15606" width="5.375" bestFit="1" customWidth="1"/>
    <col min="15607" max="15607" width="7.625" customWidth="1"/>
    <col min="15608" max="15608" width="5.375" customWidth="1"/>
    <col min="15609" max="15609" width="7.625" customWidth="1"/>
    <col min="15610" max="15610" width="5.375" bestFit="1" customWidth="1"/>
    <col min="15611" max="15611" width="7.625" customWidth="1"/>
    <col min="15612" max="15612" width="5.375" customWidth="1"/>
    <col min="15613" max="15613" width="7.625" customWidth="1"/>
    <col min="15614" max="15614" width="5.375" bestFit="1" customWidth="1"/>
    <col min="15615" max="15615" width="7.625" customWidth="1"/>
    <col min="15616" max="15616" width="5.375" customWidth="1"/>
    <col min="15617" max="15617" width="7.625" customWidth="1"/>
    <col min="15618" max="15618" width="5.375" bestFit="1" customWidth="1"/>
    <col min="15619" max="15619" width="7.625" customWidth="1"/>
    <col min="15620" max="15620" width="5.375" customWidth="1"/>
    <col min="15621" max="15621" width="7.625" customWidth="1"/>
    <col min="15622" max="15622" width="5.375" bestFit="1" customWidth="1"/>
    <col min="15623" max="15623" width="7.625" customWidth="1"/>
    <col min="15624" max="15624" width="5.375" customWidth="1"/>
    <col min="15625" max="15625" width="7.625" customWidth="1"/>
    <col min="15626" max="15626" width="5.375" bestFit="1" customWidth="1"/>
    <col min="15627" max="15627" width="7.625" customWidth="1"/>
    <col min="15628" max="15628" width="5.375" customWidth="1"/>
    <col min="15629" max="15629" width="7.625" customWidth="1"/>
    <col min="15630" max="15630" width="5.375" bestFit="1" customWidth="1"/>
    <col min="15631" max="15631" width="7.625" customWidth="1"/>
    <col min="15632" max="15632" width="5.375" customWidth="1"/>
    <col min="15633" max="15633" width="7.625" customWidth="1"/>
    <col min="15634" max="15634" width="5.375" bestFit="1" customWidth="1"/>
    <col min="15635" max="15635" width="7.625" customWidth="1"/>
    <col min="15636" max="15636" width="5.375" customWidth="1"/>
    <col min="15637" max="15637" width="7.625" customWidth="1"/>
    <col min="15638" max="15638" width="5.375" bestFit="1" customWidth="1"/>
    <col min="15639" max="15639" width="7.625" customWidth="1"/>
    <col min="15640" max="15640" width="5.375" customWidth="1"/>
    <col min="15641" max="15641" width="7.625" customWidth="1"/>
    <col min="15642" max="15642" width="5.375" bestFit="1" customWidth="1"/>
    <col min="15643" max="15643" width="7.625" customWidth="1"/>
    <col min="15644" max="15644" width="5.375" customWidth="1"/>
    <col min="15645" max="15645" width="7.625" customWidth="1"/>
    <col min="15646" max="15646" width="5.375" bestFit="1" customWidth="1"/>
    <col min="15647" max="15647" width="7.625" customWidth="1"/>
    <col min="15648" max="15648" width="5.375" customWidth="1"/>
    <col min="15649" max="15649" width="7.625" customWidth="1"/>
    <col min="15650" max="15650" width="5.375" bestFit="1" customWidth="1"/>
    <col min="15651" max="15651" width="7.625" customWidth="1"/>
    <col min="15652" max="15652" width="5.375" customWidth="1"/>
    <col min="15653" max="15653" width="7.625" customWidth="1"/>
    <col min="15654" max="15654" width="5.375" bestFit="1" customWidth="1"/>
    <col min="15656" max="15657" width="5.375" bestFit="1" customWidth="1"/>
    <col min="15658" max="15658" width="2.125" bestFit="1" customWidth="1"/>
    <col min="15809" max="15809" width="4.375" customWidth="1"/>
    <col min="15810" max="15810" width="30.5" customWidth="1"/>
    <col min="15813" max="15813" width="10.75" customWidth="1"/>
    <col min="15814" max="15814" width="5.25" customWidth="1"/>
    <col min="15815" max="15815" width="7.625" customWidth="1"/>
    <col min="15816" max="15816" width="5.375" customWidth="1"/>
    <col min="15817" max="15817" width="7.625" customWidth="1"/>
    <col min="15818" max="15818" width="6" bestFit="1" customWidth="1"/>
    <col min="15819" max="15819" width="7.625" customWidth="1"/>
    <col min="15820" max="15820" width="5.375" customWidth="1"/>
    <col min="15821" max="15821" width="7.625" customWidth="1"/>
    <col min="15822" max="15822" width="5.375" bestFit="1" customWidth="1"/>
    <col min="15823" max="15823" width="7.625" customWidth="1"/>
    <col min="15824" max="15824" width="5.375" customWidth="1"/>
    <col min="15825" max="15825" width="7.625" customWidth="1"/>
    <col min="15826" max="15826" width="5.375" bestFit="1" customWidth="1"/>
    <col min="15827" max="15827" width="7.625" customWidth="1"/>
    <col min="15828" max="15828" width="5.375" customWidth="1"/>
    <col min="15829" max="15829" width="7.625" customWidth="1"/>
    <col min="15830" max="15830" width="5.375" bestFit="1" customWidth="1"/>
    <col min="15831" max="15831" width="7.625" customWidth="1"/>
    <col min="15832" max="15832" width="5.375" customWidth="1"/>
    <col min="15833" max="15833" width="7.625" customWidth="1"/>
    <col min="15834" max="15834" width="5.375" bestFit="1" customWidth="1"/>
    <col min="15835" max="15835" width="7.625" customWidth="1"/>
    <col min="15836" max="15836" width="5.375" customWidth="1"/>
    <col min="15837" max="15837" width="7.625" customWidth="1"/>
    <col min="15838" max="15838" width="5.375" bestFit="1" customWidth="1"/>
    <col min="15839" max="15839" width="7.625" customWidth="1"/>
    <col min="15840" max="15840" width="5.375" customWidth="1"/>
    <col min="15841" max="15841" width="7.625" customWidth="1"/>
    <col min="15842" max="15842" width="5.375" bestFit="1" customWidth="1"/>
    <col min="15843" max="15843" width="7.625" customWidth="1"/>
    <col min="15844" max="15844" width="5.375" customWidth="1"/>
    <col min="15845" max="15845" width="7.625" customWidth="1"/>
    <col min="15846" max="15846" width="5.375" bestFit="1" customWidth="1"/>
    <col min="15847" max="15847" width="7.625" customWidth="1"/>
    <col min="15848" max="15848" width="5.375" customWidth="1"/>
    <col min="15849" max="15849" width="7.625" customWidth="1"/>
    <col min="15850" max="15850" width="5.375" bestFit="1" customWidth="1"/>
    <col min="15851" max="15851" width="7.625" customWidth="1"/>
    <col min="15852" max="15852" width="5.375" customWidth="1"/>
    <col min="15853" max="15853" width="7.625" customWidth="1"/>
    <col min="15854" max="15854" width="5.375" bestFit="1" customWidth="1"/>
    <col min="15855" max="15855" width="7.625" customWidth="1"/>
    <col min="15856" max="15856" width="5.375" customWidth="1"/>
    <col min="15857" max="15857" width="7.625" customWidth="1"/>
    <col min="15858" max="15858" width="5.375" bestFit="1" customWidth="1"/>
    <col min="15859" max="15859" width="7.625" customWidth="1"/>
    <col min="15860" max="15860" width="5.375" customWidth="1"/>
    <col min="15861" max="15861" width="7.625" customWidth="1"/>
    <col min="15862" max="15862" width="5.375" bestFit="1" customWidth="1"/>
    <col min="15863" max="15863" width="7.625" customWidth="1"/>
    <col min="15864" max="15864" width="5.375" customWidth="1"/>
    <col min="15865" max="15865" width="7.625" customWidth="1"/>
    <col min="15866" max="15866" width="5.375" bestFit="1" customWidth="1"/>
    <col min="15867" max="15867" width="7.625" customWidth="1"/>
    <col min="15868" max="15868" width="5.375" customWidth="1"/>
    <col min="15869" max="15869" width="7.625" customWidth="1"/>
    <col min="15870" max="15870" width="5.375" bestFit="1" customWidth="1"/>
    <col min="15871" max="15871" width="7.625" customWidth="1"/>
    <col min="15872" max="15872" width="5.375" customWidth="1"/>
    <col min="15873" max="15873" width="7.625" customWidth="1"/>
    <col min="15874" max="15874" width="5.375" bestFit="1" customWidth="1"/>
    <col min="15875" max="15875" width="7.625" customWidth="1"/>
    <col min="15876" max="15876" width="5.375" customWidth="1"/>
    <col min="15877" max="15877" width="7.625" customWidth="1"/>
    <col min="15878" max="15878" width="5.375" bestFit="1" customWidth="1"/>
    <col min="15879" max="15879" width="7.625" customWidth="1"/>
    <col min="15880" max="15880" width="5.375" customWidth="1"/>
    <col min="15881" max="15881" width="7.625" customWidth="1"/>
    <col min="15882" max="15882" width="5.375" bestFit="1" customWidth="1"/>
    <col min="15883" max="15883" width="7.625" customWidth="1"/>
    <col min="15884" max="15884" width="5.375" customWidth="1"/>
    <col min="15885" max="15885" width="7.625" customWidth="1"/>
    <col min="15886" max="15886" width="5.375" bestFit="1" customWidth="1"/>
    <col min="15887" max="15887" width="7.625" customWidth="1"/>
    <col min="15888" max="15888" width="5.375" customWidth="1"/>
    <col min="15889" max="15889" width="7.625" customWidth="1"/>
    <col min="15890" max="15890" width="5.375" bestFit="1" customWidth="1"/>
    <col min="15891" max="15891" width="7.625" customWidth="1"/>
    <col min="15892" max="15892" width="5.375" customWidth="1"/>
    <col min="15893" max="15893" width="7.625" customWidth="1"/>
    <col min="15894" max="15894" width="5.375" bestFit="1" customWidth="1"/>
    <col min="15895" max="15895" width="7.625" customWidth="1"/>
    <col min="15896" max="15896" width="5.375" customWidth="1"/>
    <col min="15897" max="15897" width="7.625" customWidth="1"/>
    <col min="15898" max="15898" width="5.375" bestFit="1" customWidth="1"/>
    <col min="15899" max="15899" width="7.625" customWidth="1"/>
    <col min="15900" max="15900" width="5.375" customWidth="1"/>
    <col min="15901" max="15901" width="7.625" customWidth="1"/>
    <col min="15902" max="15902" width="5.375" bestFit="1" customWidth="1"/>
    <col min="15903" max="15903" width="7.625" customWidth="1"/>
    <col min="15904" max="15904" width="5.375" customWidth="1"/>
    <col min="15905" max="15905" width="7.625" customWidth="1"/>
    <col min="15906" max="15906" width="5.375" bestFit="1" customWidth="1"/>
    <col min="15907" max="15907" width="7.625" customWidth="1"/>
    <col min="15908" max="15908" width="5.375" customWidth="1"/>
    <col min="15909" max="15909" width="7.625" customWidth="1"/>
    <col min="15910" max="15910" width="5.375" bestFit="1" customWidth="1"/>
    <col min="15912" max="15913" width="5.375" bestFit="1" customWidth="1"/>
    <col min="15914" max="15914" width="2.125" bestFit="1" customWidth="1"/>
    <col min="16065" max="16065" width="4.375" customWidth="1"/>
    <col min="16066" max="16066" width="30.5" customWidth="1"/>
    <col min="16069" max="16069" width="10.75" customWidth="1"/>
    <col min="16070" max="16070" width="5.25" customWidth="1"/>
    <col min="16071" max="16071" width="7.625" customWidth="1"/>
    <col min="16072" max="16072" width="5.375" customWidth="1"/>
    <col min="16073" max="16073" width="7.625" customWidth="1"/>
    <col min="16074" max="16074" width="6" bestFit="1" customWidth="1"/>
    <col min="16075" max="16075" width="7.625" customWidth="1"/>
    <col min="16076" max="16076" width="5.375" customWidth="1"/>
    <col min="16077" max="16077" width="7.625" customWidth="1"/>
    <col min="16078" max="16078" width="5.375" bestFit="1" customWidth="1"/>
    <col min="16079" max="16079" width="7.625" customWidth="1"/>
    <col min="16080" max="16080" width="5.375" customWidth="1"/>
    <col min="16081" max="16081" width="7.625" customWidth="1"/>
    <col min="16082" max="16082" width="5.375" bestFit="1" customWidth="1"/>
    <col min="16083" max="16083" width="7.625" customWidth="1"/>
    <col min="16084" max="16084" width="5.375" customWidth="1"/>
    <col min="16085" max="16085" width="7.625" customWidth="1"/>
    <col min="16086" max="16086" width="5.375" bestFit="1" customWidth="1"/>
    <col min="16087" max="16087" width="7.625" customWidth="1"/>
    <col min="16088" max="16088" width="5.375" customWidth="1"/>
    <col min="16089" max="16089" width="7.625" customWidth="1"/>
    <col min="16090" max="16090" width="5.375" bestFit="1" customWidth="1"/>
    <col min="16091" max="16091" width="7.625" customWidth="1"/>
    <col min="16092" max="16092" width="5.375" customWidth="1"/>
    <col min="16093" max="16093" width="7.625" customWidth="1"/>
    <col min="16094" max="16094" width="5.375" bestFit="1" customWidth="1"/>
    <col min="16095" max="16095" width="7.625" customWidth="1"/>
    <col min="16096" max="16096" width="5.375" customWidth="1"/>
    <col min="16097" max="16097" width="7.625" customWidth="1"/>
    <col min="16098" max="16098" width="5.375" bestFit="1" customWidth="1"/>
    <col min="16099" max="16099" width="7.625" customWidth="1"/>
    <col min="16100" max="16100" width="5.375" customWidth="1"/>
    <col min="16101" max="16101" width="7.625" customWidth="1"/>
    <col min="16102" max="16102" width="5.375" bestFit="1" customWidth="1"/>
    <col min="16103" max="16103" width="7.625" customWidth="1"/>
    <col min="16104" max="16104" width="5.375" customWidth="1"/>
    <col min="16105" max="16105" width="7.625" customWidth="1"/>
    <col min="16106" max="16106" width="5.375" bestFit="1" customWidth="1"/>
    <col min="16107" max="16107" width="7.625" customWidth="1"/>
    <col min="16108" max="16108" width="5.375" customWidth="1"/>
    <col min="16109" max="16109" width="7.625" customWidth="1"/>
    <col min="16110" max="16110" width="5.375" bestFit="1" customWidth="1"/>
    <col min="16111" max="16111" width="7.625" customWidth="1"/>
    <col min="16112" max="16112" width="5.375" customWidth="1"/>
    <col min="16113" max="16113" width="7.625" customWidth="1"/>
    <col min="16114" max="16114" width="5.375" bestFit="1" customWidth="1"/>
    <col min="16115" max="16115" width="7.625" customWidth="1"/>
    <col min="16116" max="16116" width="5.375" customWidth="1"/>
    <col min="16117" max="16117" width="7.625" customWidth="1"/>
    <col min="16118" max="16118" width="5.375" bestFit="1" customWidth="1"/>
    <col min="16119" max="16119" width="7.625" customWidth="1"/>
    <col min="16120" max="16120" width="5.375" customWidth="1"/>
    <col min="16121" max="16121" width="7.625" customWidth="1"/>
    <col min="16122" max="16122" width="5.375" bestFit="1" customWidth="1"/>
    <col min="16123" max="16123" width="7.625" customWidth="1"/>
    <col min="16124" max="16124" width="5.375" customWidth="1"/>
    <col min="16125" max="16125" width="7.625" customWidth="1"/>
    <col min="16126" max="16126" width="5.375" bestFit="1" customWidth="1"/>
    <col min="16127" max="16127" width="7.625" customWidth="1"/>
    <col min="16128" max="16128" width="5.375" customWidth="1"/>
    <col min="16129" max="16129" width="7.625" customWidth="1"/>
    <col min="16130" max="16130" width="5.375" bestFit="1" customWidth="1"/>
    <col min="16131" max="16131" width="7.625" customWidth="1"/>
    <col min="16132" max="16132" width="5.375" customWidth="1"/>
    <col min="16133" max="16133" width="7.625" customWidth="1"/>
    <col min="16134" max="16134" width="5.375" bestFit="1" customWidth="1"/>
    <col min="16135" max="16135" width="7.625" customWidth="1"/>
    <col min="16136" max="16136" width="5.375" customWidth="1"/>
    <col min="16137" max="16137" width="7.625" customWidth="1"/>
    <col min="16138" max="16138" width="5.375" bestFit="1" customWidth="1"/>
    <col min="16139" max="16139" width="7.625" customWidth="1"/>
    <col min="16140" max="16140" width="5.375" customWidth="1"/>
    <col min="16141" max="16141" width="7.625" customWidth="1"/>
    <col min="16142" max="16142" width="5.375" bestFit="1" customWidth="1"/>
    <col min="16143" max="16143" width="7.625" customWidth="1"/>
    <col min="16144" max="16144" width="5.375" customWidth="1"/>
    <col min="16145" max="16145" width="7.625" customWidth="1"/>
    <col min="16146" max="16146" width="5.375" bestFit="1" customWidth="1"/>
    <col min="16147" max="16147" width="7.625" customWidth="1"/>
    <col min="16148" max="16148" width="5.375" customWidth="1"/>
    <col min="16149" max="16149" width="7.625" customWidth="1"/>
    <col min="16150" max="16150" width="5.375" bestFit="1" customWidth="1"/>
    <col min="16151" max="16151" width="7.625" customWidth="1"/>
    <col min="16152" max="16152" width="5.375" customWidth="1"/>
    <col min="16153" max="16153" width="7.625" customWidth="1"/>
    <col min="16154" max="16154" width="5.375" bestFit="1" customWidth="1"/>
    <col min="16155" max="16155" width="7.625" customWidth="1"/>
    <col min="16156" max="16156" width="5.375" customWidth="1"/>
    <col min="16157" max="16157" width="7.625" customWidth="1"/>
    <col min="16158" max="16158" width="5.375" bestFit="1" customWidth="1"/>
    <col min="16159" max="16159" width="7.625" customWidth="1"/>
    <col min="16160" max="16160" width="5.375" customWidth="1"/>
    <col min="16161" max="16161" width="7.625" customWidth="1"/>
    <col min="16162" max="16162" width="5.375" bestFit="1" customWidth="1"/>
    <col min="16163" max="16163" width="7.625" customWidth="1"/>
    <col min="16164" max="16164" width="5.375" customWidth="1"/>
    <col min="16165" max="16165" width="7.625" customWidth="1"/>
    <col min="16166" max="16166" width="5.375" bestFit="1" customWidth="1"/>
    <col min="16168" max="16169" width="5.375" bestFit="1" customWidth="1"/>
    <col min="16170" max="16170" width="2.125" bestFit="1" customWidth="1"/>
  </cols>
  <sheetData>
    <row r="1" spans="1:42" x14ac:dyDescent="0.2">
      <c r="G1" s="61"/>
      <c r="H1" s="62"/>
      <c r="I1" s="62"/>
      <c r="K1" s="61"/>
      <c r="L1" s="62"/>
      <c r="M1" s="62"/>
      <c r="O1" s="61"/>
      <c r="P1" s="62"/>
      <c r="Q1" s="62"/>
      <c r="S1" s="61"/>
      <c r="T1" s="62"/>
      <c r="U1" s="62"/>
      <c r="W1" s="61"/>
      <c r="X1" s="62"/>
      <c r="Y1" s="62"/>
      <c r="AA1" s="61"/>
      <c r="AB1" s="62"/>
      <c r="AC1" s="62"/>
      <c r="AE1" s="61"/>
      <c r="AF1" s="62"/>
      <c r="AG1" s="62"/>
      <c r="AI1" s="61"/>
      <c r="AJ1" s="62"/>
      <c r="AK1" s="62"/>
    </row>
    <row r="2" spans="1:42" ht="15" thickBot="1" x14ac:dyDescent="0.25"/>
    <row r="3" spans="1:42" s="72" customFormat="1" ht="10.9" customHeight="1" x14ac:dyDescent="0.15">
      <c r="A3" s="65"/>
      <c r="B3" s="66" t="s">
        <v>59</v>
      </c>
      <c r="C3" s="67"/>
      <c r="D3" s="68"/>
      <c r="E3" s="68"/>
      <c r="F3" s="68"/>
      <c r="G3" s="69"/>
      <c r="H3" s="70"/>
      <c r="I3" s="70"/>
      <c r="J3" s="71"/>
      <c r="K3" s="69"/>
      <c r="L3" s="70"/>
      <c r="M3" s="70"/>
      <c r="N3" s="71"/>
      <c r="O3" s="69"/>
      <c r="P3" s="70"/>
      <c r="Q3" s="70"/>
      <c r="R3" s="71"/>
      <c r="S3" s="69"/>
      <c r="T3" s="70"/>
      <c r="U3" s="70"/>
      <c r="V3" s="71"/>
      <c r="W3" s="69"/>
      <c r="X3" s="70"/>
      <c r="Y3" s="70"/>
      <c r="Z3" s="71"/>
      <c r="AA3" s="69"/>
      <c r="AB3" s="70"/>
      <c r="AC3" s="70"/>
      <c r="AD3" s="71"/>
      <c r="AE3" s="69"/>
      <c r="AF3" s="70"/>
      <c r="AG3" s="70"/>
      <c r="AH3" s="71"/>
      <c r="AI3" s="69"/>
      <c r="AJ3" s="70"/>
      <c r="AK3" s="70"/>
      <c r="AL3" s="71"/>
      <c r="AN3" s="64"/>
      <c r="AO3" s="64"/>
      <c r="AP3" s="298"/>
    </row>
    <row r="4" spans="1:42" s="72" customFormat="1" ht="10.9" customHeight="1" x14ac:dyDescent="0.15">
      <c r="A4" s="73"/>
      <c r="B4" s="74"/>
      <c r="C4" s="75"/>
      <c r="D4" s="76"/>
      <c r="E4" s="76"/>
      <c r="F4" s="76"/>
      <c r="G4" s="77"/>
      <c r="H4" s="78" t="s">
        <v>60</v>
      </c>
      <c r="I4" s="79"/>
      <c r="J4" s="80"/>
      <c r="K4" s="77"/>
      <c r="L4" s="78" t="s">
        <v>61</v>
      </c>
      <c r="M4" s="79"/>
      <c r="N4" s="80"/>
      <c r="O4" s="77"/>
      <c r="P4" s="78" t="s">
        <v>305</v>
      </c>
      <c r="Q4" s="79"/>
      <c r="R4" s="80"/>
      <c r="S4" s="77"/>
      <c r="T4" s="78" t="s">
        <v>306</v>
      </c>
      <c r="U4" s="79"/>
      <c r="V4" s="80"/>
      <c r="W4" s="77"/>
      <c r="X4" s="78" t="s">
        <v>62</v>
      </c>
      <c r="Y4" s="79"/>
      <c r="Z4" s="80"/>
      <c r="AA4" s="77"/>
      <c r="AB4" s="78" t="s">
        <v>63</v>
      </c>
      <c r="AC4" s="79"/>
      <c r="AD4" s="80"/>
      <c r="AE4" s="77"/>
      <c r="AF4" s="78" t="s">
        <v>64</v>
      </c>
      <c r="AG4" s="79"/>
      <c r="AH4" s="80"/>
      <c r="AI4" s="77"/>
      <c r="AJ4" s="78" t="s">
        <v>65</v>
      </c>
      <c r="AK4" s="79"/>
      <c r="AL4" s="80"/>
      <c r="AN4" s="81" t="s">
        <v>66</v>
      </c>
      <c r="AO4" s="81"/>
      <c r="AP4" s="298"/>
    </row>
    <row r="5" spans="1:42" s="72" customFormat="1" ht="9" x14ac:dyDescent="0.15">
      <c r="A5" s="73"/>
      <c r="B5" s="74"/>
      <c r="C5" s="82"/>
      <c r="D5" s="83"/>
      <c r="E5" s="83"/>
      <c r="F5" s="83"/>
      <c r="G5" s="84" t="s">
        <v>67</v>
      </c>
      <c r="H5" s="85"/>
      <c r="I5" s="86" t="s">
        <v>68</v>
      </c>
      <c r="J5" s="87"/>
      <c r="K5" s="84" t="s">
        <v>67</v>
      </c>
      <c r="L5" s="85"/>
      <c r="M5" s="86" t="s">
        <v>68</v>
      </c>
      <c r="N5" s="87"/>
      <c r="O5" s="84" t="s">
        <v>67</v>
      </c>
      <c r="P5" s="85"/>
      <c r="Q5" s="86" t="s">
        <v>68</v>
      </c>
      <c r="R5" s="87"/>
      <c r="S5" s="84" t="s">
        <v>67</v>
      </c>
      <c r="T5" s="85"/>
      <c r="U5" s="86" t="s">
        <v>68</v>
      </c>
      <c r="V5" s="87"/>
      <c r="W5" s="84" t="s">
        <v>67</v>
      </c>
      <c r="X5" s="85"/>
      <c r="Y5" s="86" t="s">
        <v>68</v>
      </c>
      <c r="Z5" s="87"/>
      <c r="AA5" s="84" t="s">
        <v>67</v>
      </c>
      <c r="AB5" s="85"/>
      <c r="AC5" s="86" t="s">
        <v>68</v>
      </c>
      <c r="AD5" s="87"/>
      <c r="AE5" s="84" t="s">
        <v>67</v>
      </c>
      <c r="AF5" s="85"/>
      <c r="AG5" s="86" t="s">
        <v>68</v>
      </c>
      <c r="AH5" s="87"/>
      <c r="AI5" s="84" t="s">
        <v>67</v>
      </c>
      <c r="AJ5" s="85"/>
      <c r="AK5" s="86" t="s">
        <v>68</v>
      </c>
      <c r="AL5" s="87"/>
      <c r="AN5" s="64"/>
      <c r="AO5" s="64"/>
      <c r="AP5" s="298"/>
    </row>
    <row r="6" spans="1:42" s="72" customFormat="1" ht="18.75" thickBot="1" x14ac:dyDescent="0.2">
      <c r="A6" s="88" t="s">
        <v>69</v>
      </c>
      <c r="B6" s="89" t="s">
        <v>70</v>
      </c>
      <c r="C6" s="90" t="s">
        <v>71</v>
      </c>
      <c r="D6" s="90" t="s">
        <v>72</v>
      </c>
      <c r="E6" s="91" t="s">
        <v>73</v>
      </c>
      <c r="F6" s="92" t="s">
        <v>74</v>
      </c>
      <c r="G6" s="93" t="s">
        <v>75</v>
      </c>
      <c r="H6" s="94" t="s">
        <v>74</v>
      </c>
      <c r="I6" s="90" t="s">
        <v>75</v>
      </c>
      <c r="J6" s="92" t="s">
        <v>74</v>
      </c>
      <c r="K6" s="93" t="s">
        <v>75</v>
      </c>
      <c r="L6" s="94" t="s">
        <v>74</v>
      </c>
      <c r="M6" s="90" t="s">
        <v>75</v>
      </c>
      <c r="N6" s="92" t="s">
        <v>74</v>
      </c>
      <c r="O6" s="93" t="s">
        <v>75</v>
      </c>
      <c r="P6" s="94" t="s">
        <v>74</v>
      </c>
      <c r="Q6" s="90" t="s">
        <v>75</v>
      </c>
      <c r="R6" s="92" t="s">
        <v>74</v>
      </c>
      <c r="S6" s="93" t="s">
        <v>75</v>
      </c>
      <c r="T6" s="94" t="s">
        <v>74</v>
      </c>
      <c r="U6" s="90" t="s">
        <v>75</v>
      </c>
      <c r="V6" s="92" t="s">
        <v>74</v>
      </c>
      <c r="W6" s="93" t="s">
        <v>75</v>
      </c>
      <c r="X6" s="94" t="s">
        <v>74</v>
      </c>
      <c r="Y6" s="90" t="s">
        <v>75</v>
      </c>
      <c r="Z6" s="92" t="s">
        <v>74</v>
      </c>
      <c r="AA6" s="93" t="s">
        <v>75</v>
      </c>
      <c r="AB6" s="94" t="s">
        <v>74</v>
      </c>
      <c r="AC6" s="90" t="s">
        <v>75</v>
      </c>
      <c r="AD6" s="92" t="s">
        <v>74</v>
      </c>
      <c r="AE6" s="93" t="s">
        <v>75</v>
      </c>
      <c r="AF6" s="94" t="s">
        <v>74</v>
      </c>
      <c r="AG6" s="90" t="s">
        <v>75</v>
      </c>
      <c r="AH6" s="92" t="s">
        <v>74</v>
      </c>
      <c r="AI6" s="93" t="s">
        <v>75</v>
      </c>
      <c r="AJ6" s="94" t="s">
        <v>74</v>
      </c>
      <c r="AK6" s="90" t="s">
        <v>75</v>
      </c>
      <c r="AL6" s="92" t="s">
        <v>74</v>
      </c>
      <c r="AN6" s="64"/>
      <c r="AO6" s="64"/>
      <c r="AP6" s="298"/>
    </row>
    <row r="7" spans="1:42" s="72" customFormat="1" ht="10.9" customHeight="1" thickBot="1" x14ac:dyDescent="0.2">
      <c r="A7" s="95"/>
      <c r="B7" s="96" t="s">
        <v>76</v>
      </c>
      <c r="C7" s="97"/>
      <c r="D7" s="97"/>
      <c r="E7" s="98"/>
      <c r="F7" s="99"/>
      <c r="G7" s="100"/>
      <c r="H7" s="101"/>
      <c r="I7" s="97"/>
      <c r="J7" s="99"/>
      <c r="K7" s="100"/>
      <c r="L7" s="101"/>
      <c r="M7" s="97"/>
      <c r="N7" s="99"/>
      <c r="O7" s="100"/>
      <c r="P7" s="101"/>
      <c r="Q7" s="97"/>
      <c r="R7" s="99"/>
      <c r="S7" s="100"/>
      <c r="T7" s="101"/>
      <c r="U7" s="97"/>
      <c r="V7" s="99"/>
      <c r="W7" s="100"/>
      <c r="X7" s="101"/>
      <c r="Y7" s="97"/>
      <c r="Z7" s="99"/>
      <c r="AA7" s="100"/>
      <c r="AB7" s="101"/>
      <c r="AC7" s="97"/>
      <c r="AD7" s="99"/>
      <c r="AE7" s="100"/>
      <c r="AF7" s="101"/>
      <c r="AG7" s="97"/>
      <c r="AH7" s="99"/>
      <c r="AI7" s="100"/>
      <c r="AJ7" s="101"/>
      <c r="AK7" s="97"/>
      <c r="AL7" s="99"/>
      <c r="AN7" s="64"/>
      <c r="AO7" s="64"/>
      <c r="AP7" s="298"/>
    </row>
    <row r="8" spans="1:42" s="72" customFormat="1" ht="10.9" customHeight="1" x14ac:dyDescent="0.15">
      <c r="A8" s="102" t="s">
        <v>92</v>
      </c>
      <c r="B8" s="103" t="str">
        <f>VLOOKUP(A8,Orçamento!$D$21:$M$1078,2,FALSE)</f>
        <v>INSTALAÇÕES PROVISÓRIAS</v>
      </c>
      <c r="C8" s="104">
        <f>Orçamento!K34</f>
        <v>0</v>
      </c>
      <c r="D8" s="104">
        <f>Orçamento!L34</f>
        <v>0</v>
      </c>
      <c r="E8" s="105">
        <f>C8+D8</f>
        <v>0</v>
      </c>
      <c r="F8" s="105" t="e">
        <f>+E8/E19*100</f>
        <v>#DIV/0!</v>
      </c>
      <c r="G8" s="106">
        <f>+H8*$C8</f>
        <v>0</v>
      </c>
      <c r="H8" s="107">
        <v>0</v>
      </c>
      <c r="I8" s="108">
        <f>+J8*$D8</f>
        <v>0</v>
      </c>
      <c r="J8" s="109">
        <f>H8</f>
        <v>0</v>
      </c>
      <c r="K8" s="106">
        <f>+L8*$C8</f>
        <v>0</v>
      </c>
      <c r="L8" s="107">
        <v>0</v>
      </c>
      <c r="M8" s="108">
        <f>+N8*$D8</f>
        <v>0</v>
      </c>
      <c r="N8" s="109">
        <f>L8</f>
        <v>0</v>
      </c>
      <c r="O8" s="111">
        <f>+P8*$C8</f>
        <v>0</v>
      </c>
      <c r="P8" s="110">
        <v>0</v>
      </c>
      <c r="Q8" s="104">
        <f>+R8*$D8</f>
        <v>0</v>
      </c>
      <c r="R8" s="112">
        <v>0</v>
      </c>
      <c r="S8" s="111">
        <f>+T8*$C8</f>
        <v>0</v>
      </c>
      <c r="T8" s="110">
        <v>0</v>
      </c>
      <c r="U8" s="104">
        <f>+V8*$D8</f>
        <v>0</v>
      </c>
      <c r="V8" s="112">
        <v>0</v>
      </c>
      <c r="W8" s="111">
        <f>+X8*$C8</f>
        <v>0</v>
      </c>
      <c r="X8" s="110">
        <v>0</v>
      </c>
      <c r="Y8" s="104">
        <f>+Z8*$D8</f>
        <v>0</v>
      </c>
      <c r="Z8" s="112">
        <v>0</v>
      </c>
      <c r="AA8" s="111">
        <f>+AB8*$C8</f>
        <v>0</v>
      </c>
      <c r="AB8" s="110">
        <v>0</v>
      </c>
      <c r="AC8" s="104">
        <f>+AD8*$D8</f>
        <v>0</v>
      </c>
      <c r="AD8" s="112">
        <v>0</v>
      </c>
      <c r="AE8" s="111">
        <f>+AF8*$C8</f>
        <v>0</v>
      </c>
      <c r="AF8" s="110">
        <v>0</v>
      </c>
      <c r="AG8" s="104">
        <f>+AH8*$D8</f>
        <v>0</v>
      </c>
      <c r="AH8" s="112">
        <v>0</v>
      </c>
      <c r="AI8" s="111">
        <f>+AJ8*$C8</f>
        <v>0</v>
      </c>
      <c r="AJ8" s="110">
        <v>0</v>
      </c>
      <c r="AK8" s="104">
        <f>+AL8*$D8</f>
        <v>0</v>
      </c>
      <c r="AL8" s="112">
        <v>0</v>
      </c>
      <c r="AN8" s="113">
        <f t="shared" ref="AN8:AN13" si="0">+AJ8+AF8+AB8+X8+T8+P8+L8+H8</f>
        <v>0</v>
      </c>
      <c r="AO8" s="113">
        <f t="shared" ref="AO8:AO13" si="1">+AL8+AH8+AD8+Z8+V8+R8+N8+J8</f>
        <v>0</v>
      </c>
      <c r="AP8" s="298" t="s">
        <v>92</v>
      </c>
    </row>
    <row r="9" spans="1:42" s="122" customFormat="1" ht="10.9" customHeight="1" x14ac:dyDescent="0.15">
      <c r="A9" s="114" t="s">
        <v>171</v>
      </c>
      <c r="B9" s="115" t="str">
        <f>VLOOKUP(A9,Orçamento!$D$21:$M$1078,2,FALSE)</f>
        <v>ADMINISTRAÇÃO DOS SERVIÇOS</v>
      </c>
      <c r="C9" s="116">
        <f>Orçamento!K41</f>
        <v>0</v>
      </c>
      <c r="D9" s="116">
        <f>Orçamento!L41</f>
        <v>0</v>
      </c>
      <c r="E9" s="105">
        <f t="shared" ref="E9:E13" si="2">C9+D9</f>
        <v>0</v>
      </c>
      <c r="F9" s="117" t="e">
        <f t="shared" ref="F9:F15" si="3">+E9/E$19*100</f>
        <v>#DIV/0!</v>
      </c>
      <c r="G9" s="118">
        <f t="shared" ref="G9:G12" si="4">+H9*$C9</f>
        <v>0</v>
      </c>
      <c r="H9" s="119">
        <v>0</v>
      </c>
      <c r="I9" s="120">
        <f t="shared" ref="I9:I12" si="5">+J9*$D9</f>
        <v>0</v>
      </c>
      <c r="J9" s="121">
        <f t="shared" ref="J9:J12" si="6">H9</f>
        <v>0</v>
      </c>
      <c r="K9" s="118">
        <f t="shared" ref="K9:K12" si="7">+L9*$C9</f>
        <v>0</v>
      </c>
      <c r="L9" s="119">
        <v>0</v>
      </c>
      <c r="M9" s="120">
        <f t="shared" ref="M9:M12" si="8">+N9*$D9</f>
        <v>0</v>
      </c>
      <c r="N9" s="121">
        <f t="shared" ref="N9:N12" si="9">L9</f>
        <v>0</v>
      </c>
      <c r="O9" s="118">
        <f t="shared" ref="O9:O12" si="10">+P9*$C9</f>
        <v>0</v>
      </c>
      <c r="P9" s="119">
        <v>0</v>
      </c>
      <c r="Q9" s="120">
        <f t="shared" ref="Q9:Q15" si="11">+R9*$D9</f>
        <v>0</v>
      </c>
      <c r="R9" s="121">
        <v>0</v>
      </c>
      <c r="S9" s="118">
        <f t="shared" ref="S9:S12" si="12">+T9*$C9</f>
        <v>0</v>
      </c>
      <c r="T9" s="119">
        <v>0</v>
      </c>
      <c r="U9" s="120">
        <f t="shared" ref="U9:U12" si="13">+V9*$D9</f>
        <v>0</v>
      </c>
      <c r="V9" s="121">
        <v>0</v>
      </c>
      <c r="W9" s="118">
        <f t="shared" ref="W9:W12" si="14">+X9*$C9</f>
        <v>0</v>
      </c>
      <c r="X9" s="119">
        <v>0</v>
      </c>
      <c r="Y9" s="120">
        <f t="shared" ref="Y9:Y12" si="15">+Z9*$D9</f>
        <v>0</v>
      </c>
      <c r="Z9" s="121">
        <v>0</v>
      </c>
      <c r="AA9" s="118">
        <f t="shared" ref="AA9:AA12" si="16">+AB9*$C9</f>
        <v>0</v>
      </c>
      <c r="AB9" s="119">
        <v>0</v>
      </c>
      <c r="AC9" s="120">
        <f t="shared" ref="AC9:AC12" si="17">+AD9*$D9</f>
        <v>0</v>
      </c>
      <c r="AD9" s="121">
        <v>0</v>
      </c>
      <c r="AE9" s="118">
        <f t="shared" ref="AE9:AE12" si="18">+AF9*$C9</f>
        <v>0</v>
      </c>
      <c r="AF9" s="119">
        <v>0</v>
      </c>
      <c r="AG9" s="120">
        <f t="shared" ref="AG9:AG12" si="19">+AH9*$D9</f>
        <v>0</v>
      </c>
      <c r="AH9" s="121">
        <v>0</v>
      </c>
      <c r="AI9" s="118">
        <f t="shared" ref="AI9:AI12" si="20">+AJ9*$C9</f>
        <v>0</v>
      </c>
      <c r="AJ9" s="119">
        <v>0</v>
      </c>
      <c r="AK9" s="120">
        <f t="shared" ref="AK9:AK12" si="21">+AL9*$D9</f>
        <v>0</v>
      </c>
      <c r="AL9" s="121">
        <v>0</v>
      </c>
      <c r="AN9" s="123">
        <f t="shared" si="0"/>
        <v>0</v>
      </c>
      <c r="AO9" s="123">
        <f t="shared" si="1"/>
        <v>0</v>
      </c>
      <c r="AP9" s="299" t="s">
        <v>171</v>
      </c>
    </row>
    <row r="10" spans="1:42" s="72" customFormat="1" ht="10.9" customHeight="1" x14ac:dyDescent="0.15">
      <c r="A10" s="102">
        <v>2</v>
      </c>
      <c r="B10" s="103" t="str">
        <f>VLOOKUP(A10,Orçamento!$D$21:$M$1078,2,FALSE)</f>
        <v>RECEPTIVO</v>
      </c>
      <c r="C10" s="104">
        <f>Orçamento!K57+Orçamento!K63+Orçamento!K89+Orçamento!K94+Orçamento!K118+Orçamento!K125+Orçamento!K148+Orçamento!K160+Orçamento!K193+Orçamento!K246+Orçamento!K253+Orçamento!K283</f>
        <v>0</v>
      </c>
      <c r="D10" s="104">
        <f>Orçamento!L57+Orçamento!L63+Orçamento!L89+Orçamento!L94+Orçamento!L118+Orçamento!L125+Orçamento!L148+Orçamento!L160+Orçamento!L193+Orçamento!L246+Orçamento!L253+Orçamento!L283</f>
        <v>0</v>
      </c>
      <c r="E10" s="105">
        <f t="shared" si="2"/>
        <v>0</v>
      </c>
      <c r="F10" s="105" t="e">
        <f t="shared" si="3"/>
        <v>#DIV/0!</v>
      </c>
      <c r="G10" s="118">
        <f t="shared" si="4"/>
        <v>0</v>
      </c>
      <c r="H10" s="110">
        <v>0</v>
      </c>
      <c r="I10" s="104">
        <f>+J10*$C10</f>
        <v>0</v>
      </c>
      <c r="J10" s="112">
        <f t="shared" si="6"/>
        <v>0</v>
      </c>
      <c r="K10" s="118">
        <f t="shared" si="7"/>
        <v>0</v>
      </c>
      <c r="L10" s="110">
        <v>0</v>
      </c>
      <c r="M10" s="104">
        <f>+N10*$C10</f>
        <v>0</v>
      </c>
      <c r="N10" s="112">
        <f t="shared" si="9"/>
        <v>0</v>
      </c>
      <c r="O10" s="118">
        <f t="shared" si="10"/>
        <v>0</v>
      </c>
      <c r="P10" s="110">
        <v>0</v>
      </c>
      <c r="Q10" s="104">
        <f>+R10*$C10</f>
        <v>0</v>
      </c>
      <c r="R10" s="112">
        <v>0</v>
      </c>
      <c r="S10" s="118">
        <f t="shared" si="12"/>
        <v>0</v>
      </c>
      <c r="T10" s="110">
        <v>0</v>
      </c>
      <c r="U10" s="104">
        <f>+V10*$C10</f>
        <v>0</v>
      </c>
      <c r="V10" s="112">
        <v>0</v>
      </c>
      <c r="W10" s="111" t="e">
        <f>+X10*#REF!</f>
        <v>#REF!</v>
      </c>
      <c r="X10" s="110">
        <v>0</v>
      </c>
      <c r="Y10" s="104">
        <f>+Z10*$C10</f>
        <v>0</v>
      </c>
      <c r="Z10" s="112">
        <v>0</v>
      </c>
      <c r="AA10" s="111" t="e">
        <f>+AB10*#REF!</f>
        <v>#REF!</v>
      </c>
      <c r="AB10" s="110">
        <v>0</v>
      </c>
      <c r="AC10" s="104">
        <f>+AD10*$C10</f>
        <v>0</v>
      </c>
      <c r="AD10" s="112">
        <v>0</v>
      </c>
      <c r="AE10" s="111" t="e">
        <f>+AF10*#REF!</f>
        <v>#REF!</v>
      </c>
      <c r="AF10" s="110">
        <v>0</v>
      </c>
      <c r="AG10" s="104">
        <f>+AH10*$C10</f>
        <v>0</v>
      </c>
      <c r="AH10" s="112">
        <v>0</v>
      </c>
      <c r="AI10" s="111" t="e">
        <f>+AJ10*#REF!</f>
        <v>#REF!</v>
      </c>
      <c r="AJ10" s="110">
        <v>0</v>
      </c>
      <c r="AK10" s="104">
        <f>+AL10*$C10</f>
        <v>0</v>
      </c>
      <c r="AL10" s="112">
        <v>0</v>
      </c>
      <c r="AN10" s="113">
        <f t="shared" si="0"/>
        <v>0</v>
      </c>
      <c r="AO10" s="113">
        <f t="shared" si="1"/>
        <v>0</v>
      </c>
      <c r="AP10" s="298">
        <v>2</v>
      </c>
    </row>
    <row r="11" spans="1:42" s="122" customFormat="1" ht="10.9" customHeight="1" x14ac:dyDescent="0.15">
      <c r="A11" s="114">
        <v>3</v>
      </c>
      <c r="B11" s="115" t="str">
        <f>VLOOKUP(A11,Orçamento!$D$21:$M$1078,2,FALSE)</f>
        <v>FACHADA VENTILADA RECEPTIVO</v>
      </c>
      <c r="C11" s="116">
        <f>Orçamento!K289</f>
        <v>0</v>
      </c>
      <c r="D11" s="116">
        <f>Orçamento!L289</f>
        <v>0</v>
      </c>
      <c r="E11" s="105">
        <f t="shared" si="2"/>
        <v>0</v>
      </c>
      <c r="F11" s="117" t="e">
        <f t="shared" si="3"/>
        <v>#DIV/0!</v>
      </c>
      <c r="G11" s="118">
        <f t="shared" si="4"/>
        <v>0</v>
      </c>
      <c r="H11" s="119">
        <v>0</v>
      </c>
      <c r="I11" s="120">
        <f t="shared" si="5"/>
        <v>0</v>
      </c>
      <c r="J11" s="121">
        <f t="shared" si="6"/>
        <v>0</v>
      </c>
      <c r="K11" s="118">
        <f t="shared" si="7"/>
        <v>0</v>
      </c>
      <c r="L11" s="119">
        <v>0</v>
      </c>
      <c r="M11" s="120">
        <f t="shared" si="8"/>
        <v>0</v>
      </c>
      <c r="N11" s="121">
        <f t="shared" si="9"/>
        <v>0</v>
      </c>
      <c r="O11" s="118">
        <f t="shared" si="10"/>
        <v>0</v>
      </c>
      <c r="P11" s="119">
        <v>0</v>
      </c>
      <c r="Q11" s="120">
        <f t="shared" si="11"/>
        <v>0</v>
      </c>
      <c r="R11" s="121">
        <v>0</v>
      </c>
      <c r="S11" s="118">
        <f t="shared" si="12"/>
        <v>0</v>
      </c>
      <c r="T11" s="119">
        <v>0</v>
      </c>
      <c r="U11" s="120">
        <f t="shared" si="13"/>
        <v>0</v>
      </c>
      <c r="V11" s="121">
        <v>0</v>
      </c>
      <c r="W11" s="118">
        <f t="shared" si="14"/>
        <v>0</v>
      </c>
      <c r="X11" s="119">
        <v>0</v>
      </c>
      <c r="Y11" s="120">
        <f t="shared" si="15"/>
        <v>0</v>
      </c>
      <c r="Z11" s="121">
        <v>0</v>
      </c>
      <c r="AA11" s="118">
        <f t="shared" si="16"/>
        <v>0</v>
      </c>
      <c r="AB11" s="119">
        <v>0</v>
      </c>
      <c r="AC11" s="120">
        <f t="shared" si="17"/>
        <v>0</v>
      </c>
      <c r="AD11" s="121">
        <v>0</v>
      </c>
      <c r="AE11" s="118">
        <f t="shared" si="18"/>
        <v>0</v>
      </c>
      <c r="AF11" s="119">
        <v>0</v>
      </c>
      <c r="AG11" s="120">
        <f t="shared" si="19"/>
        <v>0</v>
      </c>
      <c r="AH11" s="121">
        <v>0</v>
      </c>
      <c r="AI11" s="118">
        <f t="shared" si="20"/>
        <v>0</v>
      </c>
      <c r="AJ11" s="119">
        <v>0</v>
      </c>
      <c r="AK11" s="120">
        <f t="shared" si="21"/>
        <v>0</v>
      </c>
      <c r="AL11" s="121">
        <v>0</v>
      </c>
      <c r="AN11" s="123">
        <f t="shared" si="0"/>
        <v>0</v>
      </c>
      <c r="AO11" s="123">
        <f t="shared" si="1"/>
        <v>0</v>
      </c>
      <c r="AP11" s="299">
        <v>3</v>
      </c>
    </row>
    <row r="12" spans="1:42" s="72" customFormat="1" ht="10.9" customHeight="1" x14ac:dyDescent="0.15">
      <c r="A12" s="102">
        <v>4</v>
      </c>
      <c r="B12" s="103" t="str">
        <f>VLOOKUP(A12,Orçamento!$D$21:$M$1078,2,FALSE)</f>
        <v>REFORMA ENGENHO</v>
      </c>
      <c r="C12" s="104">
        <f>Orçamento!K289</f>
        <v>0</v>
      </c>
      <c r="D12" s="104">
        <f>Orçamento!L289</f>
        <v>0</v>
      </c>
      <c r="E12" s="105">
        <f t="shared" si="2"/>
        <v>0</v>
      </c>
      <c r="F12" s="105" t="e">
        <f t="shared" si="3"/>
        <v>#DIV/0!</v>
      </c>
      <c r="G12" s="111">
        <f t="shared" si="4"/>
        <v>0</v>
      </c>
      <c r="H12" s="110">
        <v>0</v>
      </c>
      <c r="I12" s="104">
        <f t="shared" si="5"/>
        <v>0</v>
      </c>
      <c r="J12" s="112">
        <f t="shared" si="6"/>
        <v>0</v>
      </c>
      <c r="K12" s="111">
        <f t="shared" si="7"/>
        <v>0</v>
      </c>
      <c r="L12" s="110">
        <v>0</v>
      </c>
      <c r="M12" s="104">
        <f t="shared" si="8"/>
        <v>0</v>
      </c>
      <c r="N12" s="112">
        <f t="shared" si="9"/>
        <v>0</v>
      </c>
      <c r="O12" s="111">
        <f t="shared" si="10"/>
        <v>0</v>
      </c>
      <c r="P12" s="110">
        <v>0</v>
      </c>
      <c r="Q12" s="104">
        <f t="shared" si="11"/>
        <v>0</v>
      </c>
      <c r="R12" s="112">
        <v>0</v>
      </c>
      <c r="S12" s="111">
        <f t="shared" si="12"/>
        <v>0</v>
      </c>
      <c r="T12" s="110">
        <v>0</v>
      </c>
      <c r="U12" s="104">
        <f t="shared" si="13"/>
        <v>0</v>
      </c>
      <c r="V12" s="112">
        <v>0</v>
      </c>
      <c r="W12" s="111">
        <f t="shared" si="14"/>
        <v>0</v>
      </c>
      <c r="X12" s="110">
        <v>0</v>
      </c>
      <c r="Y12" s="104">
        <f t="shared" si="15"/>
        <v>0</v>
      </c>
      <c r="Z12" s="112">
        <v>0</v>
      </c>
      <c r="AA12" s="111">
        <f t="shared" si="16"/>
        <v>0</v>
      </c>
      <c r="AB12" s="110">
        <v>0</v>
      </c>
      <c r="AC12" s="104">
        <f t="shared" si="17"/>
        <v>0</v>
      </c>
      <c r="AD12" s="112">
        <v>0</v>
      </c>
      <c r="AE12" s="111">
        <f t="shared" si="18"/>
        <v>0</v>
      </c>
      <c r="AF12" s="110">
        <v>0</v>
      </c>
      <c r="AG12" s="104">
        <f t="shared" si="19"/>
        <v>0</v>
      </c>
      <c r="AH12" s="112">
        <v>0</v>
      </c>
      <c r="AI12" s="111">
        <f t="shared" si="20"/>
        <v>0</v>
      </c>
      <c r="AJ12" s="110">
        <v>0</v>
      </c>
      <c r="AK12" s="104">
        <f t="shared" si="21"/>
        <v>0</v>
      </c>
      <c r="AL12" s="112">
        <v>0</v>
      </c>
      <c r="AN12" s="113">
        <f t="shared" si="0"/>
        <v>0</v>
      </c>
      <c r="AO12" s="113">
        <f t="shared" si="1"/>
        <v>0</v>
      </c>
      <c r="AP12" s="298">
        <v>4</v>
      </c>
    </row>
    <row r="13" spans="1:42" s="122" customFormat="1" ht="10.9" customHeight="1" x14ac:dyDescent="0.15">
      <c r="A13" s="114">
        <v>5</v>
      </c>
      <c r="B13" s="115" t="str">
        <f>VLOOKUP(A13,Orçamento!$D$21:$M$1078,2,FALSE)</f>
        <v>CANTINA</v>
      </c>
      <c r="C13" s="116">
        <f>Orçamento!K305+Orçamento!K311+Orçamento!K318+Orçamento!K337+Orçamento!K362+Orçamento!K369+Orçamento!K384+Orçamento!K390+Orçamento!K428+Orçamento!K441+Orçamento!K496+Orçamento!K567+Orçamento!K577+Orçamento!K623</f>
        <v>0</v>
      </c>
      <c r="D13" s="116">
        <f>Orçamento!L305+Orçamento!L311+Orçamento!L318+Orçamento!L337+Orçamento!L362+Orçamento!L369+Orçamento!L384+Orçamento!L390+Orçamento!L428+Orçamento!L441+Orçamento!L496+Orçamento!L567+Orçamento!L577+Orçamento!L623</f>
        <v>0</v>
      </c>
      <c r="E13" s="105">
        <f t="shared" si="2"/>
        <v>0</v>
      </c>
      <c r="F13" s="117" t="e">
        <f t="shared" si="3"/>
        <v>#DIV/0!</v>
      </c>
      <c r="G13" s="118">
        <f t="shared" ref="G13:G14" si="22">+H13*$C13</f>
        <v>0</v>
      </c>
      <c r="H13" s="119">
        <v>0</v>
      </c>
      <c r="I13" s="120">
        <f t="shared" ref="I13:I14" si="23">+J13*$D13</f>
        <v>0</v>
      </c>
      <c r="J13" s="121">
        <f t="shared" ref="J13:J14" si="24">H13</f>
        <v>0</v>
      </c>
      <c r="K13" s="118">
        <f>+L13*$C13</f>
        <v>0</v>
      </c>
      <c r="L13" s="119">
        <v>0</v>
      </c>
      <c r="M13" s="120">
        <f t="shared" ref="M13:M14" si="25">+N13*$D13</f>
        <v>0</v>
      </c>
      <c r="N13" s="121">
        <f t="shared" ref="N13:N14" si="26">L13</f>
        <v>0</v>
      </c>
      <c r="O13" s="118">
        <f>+P13*$C13</f>
        <v>0</v>
      </c>
      <c r="P13" s="119">
        <v>0</v>
      </c>
      <c r="Q13" s="120">
        <f t="shared" si="11"/>
        <v>0</v>
      </c>
      <c r="R13" s="121">
        <f t="shared" ref="R13:R15" si="27">P13</f>
        <v>0</v>
      </c>
      <c r="S13" s="118">
        <v>0</v>
      </c>
      <c r="T13" s="119">
        <v>0</v>
      </c>
      <c r="U13" s="120">
        <v>0</v>
      </c>
      <c r="V13" s="121">
        <v>0</v>
      </c>
      <c r="W13" s="118"/>
      <c r="X13" s="119"/>
      <c r="Y13" s="120"/>
      <c r="Z13" s="121"/>
      <c r="AA13" s="118"/>
      <c r="AB13" s="119"/>
      <c r="AC13" s="120"/>
      <c r="AD13" s="121"/>
      <c r="AE13" s="118"/>
      <c r="AF13" s="119"/>
      <c r="AG13" s="120"/>
      <c r="AH13" s="121"/>
      <c r="AI13" s="118"/>
      <c r="AJ13" s="119"/>
      <c r="AK13" s="120"/>
      <c r="AL13" s="121"/>
      <c r="AN13" s="123">
        <f t="shared" si="0"/>
        <v>0</v>
      </c>
      <c r="AO13" s="123">
        <f t="shared" si="1"/>
        <v>0</v>
      </c>
      <c r="AP13" s="299">
        <v>5</v>
      </c>
    </row>
    <row r="14" spans="1:42" s="72" customFormat="1" ht="10.9" customHeight="1" x14ac:dyDescent="0.15">
      <c r="A14" s="102">
        <v>6</v>
      </c>
      <c r="B14" s="103" t="str">
        <f>VLOOKUP(A14,Orçamento!$D$21:$M$1078,2,FALSE)</f>
        <v>EQUIPAMENTOS BDI 22,18</v>
      </c>
      <c r="C14" s="104">
        <f>Orçamento!K637+Orçamento!K643+Orçamento!K650+Orçamento!K667+Orçamento!K690+Orçamento!K700+Orçamento!K712+Orçamento!K719+Orçamento!K750+Orçamento!K771+Orçamento!K831+Orçamento!K888+Orçamento!K896+Orçamento!K944</f>
        <v>0</v>
      </c>
      <c r="D14" s="104">
        <f>Orçamento!L637+Orçamento!L643+Orçamento!L650+Orçamento!L667+Orçamento!L690+Orçamento!L700+Orçamento!L712+Orçamento!L719+Orçamento!L750+Orçamento!L771+Orçamento!L831+Orçamento!L888+Orçamento!L896+Orçamento!L944</f>
        <v>0</v>
      </c>
      <c r="E14" s="105">
        <f t="shared" ref="E14:E15" si="28">C14+D14</f>
        <v>0</v>
      </c>
      <c r="F14" s="105" t="e">
        <f t="shared" si="3"/>
        <v>#DIV/0!</v>
      </c>
      <c r="G14" s="111">
        <f t="shared" si="22"/>
        <v>0</v>
      </c>
      <c r="H14" s="110">
        <v>0</v>
      </c>
      <c r="I14" s="104">
        <f t="shared" si="23"/>
        <v>0</v>
      </c>
      <c r="J14" s="112">
        <f t="shared" si="24"/>
        <v>0</v>
      </c>
      <c r="K14" s="111">
        <f t="shared" ref="K14" si="29">+L14*$C14</f>
        <v>0</v>
      </c>
      <c r="L14" s="110">
        <v>0</v>
      </c>
      <c r="M14" s="104">
        <f t="shared" si="25"/>
        <v>0</v>
      </c>
      <c r="N14" s="112">
        <f t="shared" si="26"/>
        <v>0</v>
      </c>
      <c r="O14" s="111">
        <f t="shared" ref="O14:O15" si="30">+P14*$C14</f>
        <v>0</v>
      </c>
      <c r="P14" s="110">
        <v>0</v>
      </c>
      <c r="Q14" s="104">
        <f t="shared" si="11"/>
        <v>0</v>
      </c>
      <c r="R14" s="112">
        <f t="shared" si="27"/>
        <v>0</v>
      </c>
      <c r="S14" s="111">
        <v>0</v>
      </c>
      <c r="T14" s="110">
        <v>0</v>
      </c>
      <c r="U14" s="104">
        <v>0</v>
      </c>
      <c r="V14" s="112">
        <v>0</v>
      </c>
      <c r="W14" s="111">
        <f t="shared" ref="W14" si="31">+X14*$C14</f>
        <v>0</v>
      </c>
      <c r="X14" s="110">
        <v>0</v>
      </c>
      <c r="Y14" s="104">
        <f t="shared" ref="Y14" si="32">+Z14*$D14</f>
        <v>0</v>
      </c>
      <c r="Z14" s="112">
        <v>0</v>
      </c>
      <c r="AA14" s="111">
        <f t="shared" ref="AA14" si="33">+AB14*$C14</f>
        <v>0</v>
      </c>
      <c r="AB14" s="110">
        <v>0</v>
      </c>
      <c r="AC14" s="104">
        <f t="shared" ref="AC14" si="34">+AD14*$D14</f>
        <v>0</v>
      </c>
      <c r="AD14" s="112">
        <v>0</v>
      </c>
      <c r="AE14" s="111">
        <f t="shared" ref="AE14" si="35">+AF14*$C14</f>
        <v>0</v>
      </c>
      <c r="AF14" s="110">
        <v>0</v>
      </c>
      <c r="AG14" s="104">
        <f t="shared" ref="AG14" si="36">+AH14*$D14</f>
        <v>0</v>
      </c>
      <c r="AH14" s="112">
        <v>0</v>
      </c>
      <c r="AI14" s="111">
        <f t="shared" ref="AI14" si="37">+AJ14*$C14</f>
        <v>0</v>
      </c>
      <c r="AJ14" s="110">
        <v>0</v>
      </c>
      <c r="AK14" s="104">
        <f t="shared" ref="AK14" si="38">+AL14*$D14</f>
        <v>0</v>
      </c>
      <c r="AL14" s="112">
        <v>0</v>
      </c>
      <c r="AN14" s="113">
        <f t="shared" ref="AN14:AN15" si="39">+AJ14+AF14+AB14+X14+T14+P14+L14+H14</f>
        <v>0</v>
      </c>
      <c r="AO14" s="113">
        <f t="shared" ref="AO14:AO15" si="40">+AL14+AH14+AD14+Z14+V14+R14+N14+J14</f>
        <v>0</v>
      </c>
      <c r="AP14" s="298">
        <v>6</v>
      </c>
    </row>
    <row r="15" spans="1:42" s="122" customFormat="1" ht="10.9" customHeight="1" x14ac:dyDescent="0.15">
      <c r="A15" s="114">
        <v>7</v>
      </c>
      <c r="B15" s="115" t="e">
        <f>VLOOKUP(A15,Orçamento!$D$21:$M$1078,2,FALSE)</f>
        <v>#N/A</v>
      </c>
      <c r="C15" s="116">
        <f>Orçamento!K1010</f>
        <v>0</v>
      </c>
      <c r="D15" s="116">
        <f>Orçamento!L1010</f>
        <v>0</v>
      </c>
      <c r="E15" s="105">
        <f t="shared" si="28"/>
        <v>0</v>
      </c>
      <c r="F15" s="117" t="e">
        <f t="shared" si="3"/>
        <v>#DIV/0!</v>
      </c>
      <c r="G15" s="118">
        <f t="shared" ref="G15" si="41">+H15*$C15</f>
        <v>0</v>
      </c>
      <c r="H15" s="119">
        <v>0</v>
      </c>
      <c r="I15" s="120">
        <f t="shared" ref="I15" si="42">+J15*$D15</f>
        <v>0</v>
      </c>
      <c r="J15" s="121">
        <f t="shared" ref="J15" si="43">H15</f>
        <v>0</v>
      </c>
      <c r="K15" s="118">
        <f t="shared" ref="K15" si="44">+L15*$C15</f>
        <v>0</v>
      </c>
      <c r="L15" s="119">
        <v>0</v>
      </c>
      <c r="M15" s="120">
        <f t="shared" ref="M15" si="45">+N15*$D15</f>
        <v>0</v>
      </c>
      <c r="N15" s="121">
        <f t="shared" ref="N15" si="46">L15</f>
        <v>0</v>
      </c>
      <c r="O15" s="118">
        <f t="shared" si="30"/>
        <v>0</v>
      </c>
      <c r="P15" s="119">
        <v>0</v>
      </c>
      <c r="Q15" s="120">
        <f t="shared" si="11"/>
        <v>0</v>
      </c>
      <c r="R15" s="121">
        <f t="shared" si="27"/>
        <v>0</v>
      </c>
      <c r="S15" s="118">
        <v>0</v>
      </c>
      <c r="T15" s="119">
        <v>0</v>
      </c>
      <c r="U15" s="120">
        <v>0</v>
      </c>
      <c r="V15" s="121">
        <v>0</v>
      </c>
      <c r="W15" s="118"/>
      <c r="X15" s="119"/>
      <c r="Y15" s="120"/>
      <c r="Z15" s="121"/>
      <c r="AA15" s="118"/>
      <c r="AB15" s="119"/>
      <c r="AC15" s="120"/>
      <c r="AD15" s="121"/>
      <c r="AE15" s="118"/>
      <c r="AF15" s="119"/>
      <c r="AG15" s="120"/>
      <c r="AH15" s="121"/>
      <c r="AI15" s="118"/>
      <c r="AJ15" s="119"/>
      <c r="AK15" s="120"/>
      <c r="AL15" s="121"/>
      <c r="AN15" s="123">
        <f t="shared" si="39"/>
        <v>0</v>
      </c>
      <c r="AO15" s="123">
        <f t="shared" si="40"/>
        <v>0</v>
      </c>
      <c r="AP15" s="299">
        <v>7</v>
      </c>
    </row>
    <row r="16" spans="1:42" s="129" customFormat="1" ht="10.9" customHeight="1" x14ac:dyDescent="0.15">
      <c r="A16" s="102"/>
      <c r="B16" s="103"/>
      <c r="C16" s="124"/>
      <c r="D16" s="124"/>
      <c r="E16" s="242"/>
      <c r="F16" s="242"/>
      <c r="G16" s="125"/>
      <c r="H16" s="126"/>
      <c r="I16" s="127"/>
      <c r="J16" s="128"/>
      <c r="K16" s="243"/>
      <c r="L16" s="126"/>
      <c r="M16" s="127"/>
      <c r="N16" s="128"/>
      <c r="O16" s="125"/>
      <c r="P16" s="126"/>
      <c r="Q16" s="127"/>
      <c r="R16" s="128"/>
      <c r="S16" s="125"/>
      <c r="T16" s="126"/>
      <c r="U16" s="127"/>
      <c r="V16" s="128"/>
      <c r="W16" s="125"/>
      <c r="X16" s="126"/>
      <c r="Y16" s="127"/>
      <c r="Z16" s="128"/>
      <c r="AA16" s="125"/>
      <c r="AB16" s="126"/>
      <c r="AC16" s="127"/>
      <c r="AD16" s="128"/>
      <c r="AE16" s="125"/>
      <c r="AF16" s="126"/>
      <c r="AG16" s="127"/>
      <c r="AH16" s="128"/>
      <c r="AI16" s="125"/>
      <c r="AJ16" s="126"/>
      <c r="AK16" s="127"/>
      <c r="AL16" s="128"/>
      <c r="AN16" s="165"/>
      <c r="AO16" s="165"/>
      <c r="AP16" s="298"/>
    </row>
    <row r="17" spans="1:42" s="129" customFormat="1" ht="10.9" customHeight="1" x14ac:dyDescent="0.15">
      <c r="A17" s="102"/>
      <c r="B17" s="103"/>
      <c r="C17" s="124"/>
      <c r="D17" s="124"/>
      <c r="E17" s="242"/>
      <c r="F17" s="242"/>
      <c r="G17" s="125"/>
      <c r="H17" s="126"/>
      <c r="I17" s="127"/>
      <c r="J17" s="128"/>
      <c r="K17" s="243"/>
      <c r="L17" s="126"/>
      <c r="M17" s="127"/>
      <c r="N17" s="128"/>
      <c r="O17" s="243"/>
      <c r="P17" s="126"/>
      <c r="Q17" s="127"/>
      <c r="R17" s="128"/>
      <c r="S17" s="243"/>
      <c r="T17" s="126"/>
      <c r="U17" s="127"/>
      <c r="V17" s="128"/>
      <c r="W17" s="125"/>
      <c r="X17" s="126"/>
      <c r="Y17" s="127"/>
      <c r="Z17" s="128"/>
      <c r="AA17" s="125"/>
      <c r="AB17" s="126"/>
      <c r="AC17" s="127"/>
      <c r="AD17" s="128"/>
      <c r="AE17" s="125"/>
      <c r="AF17" s="126"/>
      <c r="AG17" s="127"/>
      <c r="AH17" s="128"/>
      <c r="AI17" s="125"/>
      <c r="AJ17" s="126"/>
      <c r="AK17" s="127"/>
      <c r="AL17" s="128"/>
      <c r="AN17" s="165"/>
      <c r="AO17" s="165"/>
      <c r="AP17" s="298"/>
    </row>
    <row r="18" spans="1:42" ht="10.9" customHeight="1" x14ac:dyDescent="0.2">
      <c r="A18"/>
      <c r="B18"/>
      <c r="C18"/>
      <c r="D18"/>
      <c r="E18"/>
      <c r="F18"/>
      <c r="G18" s="125"/>
      <c r="H18" s="126"/>
      <c r="I18" s="127"/>
      <c r="J18" s="128"/>
      <c r="K18" s="243"/>
      <c r="L18" s="126"/>
      <c r="M18" s="127"/>
      <c r="N18" s="128"/>
      <c r="O18" s="243"/>
      <c r="P18" s="126"/>
      <c r="Q18" s="127"/>
      <c r="R18" s="128"/>
      <c r="S18" s="243"/>
      <c r="T18" s="126"/>
      <c r="U18" s="127"/>
      <c r="V18" s="128"/>
      <c r="W18"/>
      <c r="X18"/>
      <c r="Y18"/>
      <c r="Z18"/>
      <c r="AA18"/>
      <c r="AB18"/>
      <c r="AC18"/>
      <c r="AD18"/>
      <c r="AE18"/>
      <c r="AF18"/>
      <c r="AG18"/>
      <c r="AH18"/>
      <c r="AI18"/>
      <c r="AJ18"/>
      <c r="AK18"/>
      <c r="AL18"/>
      <c r="AN18"/>
      <c r="AO18"/>
    </row>
    <row r="19" spans="1:42" s="72" customFormat="1" ht="10.9" customHeight="1" x14ac:dyDescent="0.15">
      <c r="A19" s="130"/>
      <c r="B19" s="131" t="s">
        <v>77</v>
      </c>
      <c r="C19" s="132">
        <f>TRUNC(SUM(C8:C14),2)</f>
        <v>0</v>
      </c>
      <c r="D19" s="132">
        <f>TRUNC(SUM(D8:D14),2)</f>
        <v>0</v>
      </c>
      <c r="E19" s="133">
        <f>SUM(E8:E14)</f>
        <v>0</v>
      </c>
      <c r="F19" s="133" t="e">
        <f>SUM(F8:F14)</f>
        <v>#DIV/0!</v>
      </c>
      <c r="G19" s="125"/>
      <c r="H19" s="126"/>
      <c r="I19" s="127"/>
      <c r="J19" s="128"/>
      <c r="K19" s="136"/>
      <c r="L19" s="124"/>
      <c r="M19" s="124"/>
      <c r="N19" s="137"/>
      <c r="O19" s="134"/>
      <c r="P19" s="124"/>
      <c r="Q19" s="124"/>
      <c r="R19" s="135"/>
      <c r="S19" s="134"/>
      <c r="T19" s="124"/>
      <c r="U19" s="124"/>
      <c r="V19" s="135"/>
      <c r="W19" s="134"/>
      <c r="X19" s="124"/>
      <c r="Y19" s="124"/>
      <c r="Z19" s="135"/>
      <c r="AA19" s="134"/>
      <c r="AB19" s="124"/>
      <c r="AC19" s="124"/>
      <c r="AD19" s="135"/>
      <c r="AE19" s="134"/>
      <c r="AF19" s="124"/>
      <c r="AG19" s="124"/>
      <c r="AH19" s="135"/>
      <c r="AI19" s="134"/>
      <c r="AJ19" s="124"/>
      <c r="AK19" s="124"/>
      <c r="AL19" s="135"/>
      <c r="AN19" s="64"/>
      <c r="AO19" s="64"/>
      <c r="AP19" s="298"/>
    </row>
    <row r="20" spans="1:42" s="129" customFormat="1" ht="10.9" customHeight="1" x14ac:dyDescent="0.15">
      <c r="A20" s="138"/>
      <c r="B20" s="74"/>
      <c r="C20" s="139"/>
      <c r="D20" s="140"/>
      <c r="E20" s="140"/>
      <c r="F20" s="140"/>
      <c r="G20" s="141"/>
      <c r="H20" s="142"/>
      <c r="I20" s="143"/>
      <c r="J20" s="144"/>
      <c r="K20" s="145"/>
      <c r="L20" s="142"/>
      <c r="M20" s="143"/>
      <c r="N20" s="146"/>
      <c r="O20" s="141"/>
      <c r="P20" s="142"/>
      <c r="Q20" s="143"/>
      <c r="R20" s="144"/>
      <c r="S20" s="141"/>
      <c r="T20" s="142"/>
      <c r="U20" s="143"/>
      <c r="V20" s="144"/>
      <c r="W20" s="141"/>
      <c r="X20" s="142"/>
      <c r="Y20" s="143"/>
      <c r="Z20" s="144"/>
      <c r="AA20" s="141"/>
      <c r="AB20" s="142"/>
      <c r="AC20" s="143"/>
      <c r="AD20" s="144"/>
      <c r="AE20" s="141"/>
      <c r="AF20" s="142"/>
      <c r="AG20" s="143"/>
      <c r="AH20" s="144"/>
      <c r="AI20" s="141"/>
      <c r="AJ20" s="142"/>
      <c r="AK20" s="143"/>
      <c r="AL20" s="144"/>
      <c r="AN20" s="64"/>
      <c r="AO20" s="64"/>
      <c r="AP20" s="300"/>
    </row>
    <row r="21" spans="1:42" s="129" customFormat="1" ht="10.9" customHeight="1" x14ac:dyDescent="0.15">
      <c r="A21" s="138"/>
      <c r="B21" s="74" t="s">
        <v>78</v>
      </c>
      <c r="C21" s="139"/>
      <c r="D21" s="140"/>
      <c r="E21" s="140"/>
      <c r="F21" s="140"/>
      <c r="G21" s="147">
        <f>SUM(G8:G14)</f>
        <v>0</v>
      </c>
      <c r="H21" s="148" t="e">
        <f>+G21/$C19</f>
        <v>#DIV/0!</v>
      </c>
      <c r="I21" s="142"/>
      <c r="J21" s="149"/>
      <c r="K21" s="150">
        <f>SUM(K8:K14)</f>
        <v>0</v>
      </c>
      <c r="L21" s="148" t="e">
        <f>+K21/$C19</f>
        <v>#DIV/0!</v>
      </c>
      <c r="M21" s="142"/>
      <c r="N21" s="151"/>
      <c r="O21" s="147">
        <f>SUM(O8:O14)</f>
        <v>0</v>
      </c>
      <c r="P21" s="148" t="e">
        <f>+O21/$C19</f>
        <v>#DIV/0!</v>
      </c>
      <c r="Q21" s="142"/>
      <c r="R21" s="149"/>
      <c r="S21" s="147">
        <f>SUM(S8:S14)</f>
        <v>0</v>
      </c>
      <c r="T21" s="148" t="e">
        <f>+S21/$C19</f>
        <v>#DIV/0!</v>
      </c>
      <c r="U21" s="142"/>
      <c r="V21" s="149"/>
      <c r="W21" s="147" t="e">
        <f>SUM(W8:W17)</f>
        <v>#REF!</v>
      </c>
      <c r="X21" s="148" t="e">
        <f>+W21/$C19</f>
        <v>#REF!</v>
      </c>
      <c r="Y21" s="142"/>
      <c r="Z21" s="149"/>
      <c r="AA21" s="147" t="e">
        <f>SUM(AA8:AA17)</f>
        <v>#REF!</v>
      </c>
      <c r="AB21" s="148" t="e">
        <f>+AA21/$C19</f>
        <v>#REF!</v>
      </c>
      <c r="AC21" s="142"/>
      <c r="AD21" s="149"/>
      <c r="AE21" s="147" t="e">
        <f>SUM(AE8:AE17)</f>
        <v>#REF!</v>
      </c>
      <c r="AF21" s="148" t="e">
        <f>+AE21/$C19</f>
        <v>#REF!</v>
      </c>
      <c r="AG21" s="142"/>
      <c r="AH21" s="149"/>
      <c r="AI21" s="147" t="e">
        <f>SUM(AI8:AI17)</f>
        <v>#REF!</v>
      </c>
      <c r="AJ21" s="148" t="e">
        <f>+AI21/$C19</f>
        <v>#REF!</v>
      </c>
      <c r="AK21" s="142"/>
      <c r="AL21" s="149"/>
      <c r="AN21" s="64"/>
      <c r="AO21" s="64"/>
      <c r="AP21" s="300"/>
    </row>
    <row r="22" spans="1:42" s="129" customFormat="1" ht="10.9" customHeight="1" x14ac:dyDescent="0.15">
      <c r="A22" s="138"/>
      <c r="B22" s="74" t="s">
        <v>79</v>
      </c>
      <c r="C22" s="139"/>
      <c r="D22" s="140"/>
      <c r="E22" s="140"/>
      <c r="F22" s="140"/>
      <c r="G22" s="141"/>
      <c r="H22" s="142"/>
      <c r="I22" s="152">
        <f>SUM(I8:I14)</f>
        <v>0</v>
      </c>
      <c r="J22" s="153" t="e">
        <f>+I22/$D19</f>
        <v>#DIV/0!</v>
      </c>
      <c r="K22" s="145"/>
      <c r="L22" s="142"/>
      <c r="M22" s="152">
        <f>SUM(M8:M14)</f>
        <v>0</v>
      </c>
      <c r="N22" s="154" t="e">
        <f>+M22/$D19</f>
        <v>#DIV/0!</v>
      </c>
      <c r="O22" s="141"/>
      <c r="P22" s="142"/>
      <c r="Q22" s="152">
        <f>SUM(Q8:Q14)</f>
        <v>0</v>
      </c>
      <c r="R22" s="153" t="e">
        <f>+Q22/$D19</f>
        <v>#DIV/0!</v>
      </c>
      <c r="S22" s="141"/>
      <c r="T22" s="142"/>
      <c r="U22" s="152">
        <f>SUM(U8:U14)</f>
        <v>0</v>
      </c>
      <c r="V22" s="153" t="e">
        <f>+U22/$D19</f>
        <v>#DIV/0!</v>
      </c>
      <c r="W22" s="141"/>
      <c r="X22" s="142"/>
      <c r="Y22" s="152">
        <f>SUM(Y8:Y19)</f>
        <v>0</v>
      </c>
      <c r="Z22" s="153" t="e">
        <f>+Y22/$D19</f>
        <v>#DIV/0!</v>
      </c>
      <c r="AA22" s="141"/>
      <c r="AB22" s="142"/>
      <c r="AC22" s="152">
        <f>SUM(AC8:AC19)</f>
        <v>0</v>
      </c>
      <c r="AD22" s="153" t="e">
        <f>+AC22/$D19</f>
        <v>#DIV/0!</v>
      </c>
      <c r="AE22" s="141"/>
      <c r="AF22" s="142"/>
      <c r="AG22" s="152">
        <f>SUM(AG8:AG19)</f>
        <v>0</v>
      </c>
      <c r="AH22" s="153" t="e">
        <f>+AG22/$D19</f>
        <v>#DIV/0!</v>
      </c>
      <c r="AI22" s="141"/>
      <c r="AJ22" s="142"/>
      <c r="AK22" s="152">
        <f>SUM(AK8:AK19)</f>
        <v>0</v>
      </c>
      <c r="AL22" s="153" t="e">
        <f>+AK22/$D19</f>
        <v>#DIV/0!</v>
      </c>
      <c r="AN22" s="64"/>
      <c r="AO22" s="64"/>
      <c r="AP22" s="300"/>
    </row>
    <row r="23" spans="1:42" s="129" customFormat="1" ht="10.9" customHeight="1" x14ac:dyDescent="0.15">
      <c r="A23" s="138"/>
      <c r="B23" s="74"/>
      <c r="C23" s="139"/>
      <c r="D23" s="140"/>
      <c r="E23" s="140"/>
      <c r="F23" s="140"/>
      <c r="G23" s="141"/>
      <c r="H23" s="142"/>
      <c r="I23" s="143"/>
      <c r="J23" s="144"/>
      <c r="K23" s="145"/>
      <c r="L23" s="142"/>
      <c r="M23" s="143"/>
      <c r="N23" s="146"/>
      <c r="O23" s="141"/>
      <c r="P23" s="142"/>
      <c r="Q23" s="143"/>
      <c r="R23" s="144"/>
      <c r="S23" s="141"/>
      <c r="T23" s="142"/>
      <c r="U23" s="143"/>
      <c r="V23" s="144"/>
      <c r="W23" s="141"/>
      <c r="X23" s="142"/>
      <c r="Y23" s="143"/>
      <c r="Z23" s="144"/>
      <c r="AA23" s="141"/>
      <c r="AB23" s="142"/>
      <c r="AC23" s="143"/>
      <c r="AD23" s="144"/>
      <c r="AE23" s="141"/>
      <c r="AF23" s="142"/>
      <c r="AG23" s="143"/>
      <c r="AH23" s="144"/>
      <c r="AI23" s="141"/>
      <c r="AJ23" s="142"/>
      <c r="AK23" s="143"/>
      <c r="AL23" s="144"/>
      <c r="AN23" s="64"/>
      <c r="AO23" s="64"/>
      <c r="AP23" s="300"/>
    </row>
    <row r="24" spans="1:42" s="129" customFormat="1" ht="10.9" customHeight="1" x14ac:dyDescent="0.15">
      <c r="A24" s="138"/>
      <c r="B24" s="74" t="s">
        <v>80</v>
      </c>
      <c r="C24" s="132">
        <f>TRUNC(+C19+C19*Orçamento!$G$1031/100,2)</f>
        <v>0</v>
      </c>
      <c r="D24" s="140"/>
      <c r="E24" s="140"/>
      <c r="F24" s="140"/>
      <c r="G24" s="147">
        <f>+G21+G21*Orçamento!$G$1031/100</f>
        <v>0</v>
      </c>
      <c r="H24" s="148"/>
      <c r="I24" s="142"/>
      <c r="J24" s="149"/>
      <c r="K24" s="147">
        <f>+K21+K21*Orçamento!$G$1031/100</f>
        <v>0</v>
      </c>
      <c r="L24" s="148"/>
      <c r="M24" s="142"/>
      <c r="N24" s="151"/>
      <c r="O24" s="147">
        <f>+O21+O21*Orçamento!$G$1031/100</f>
        <v>0</v>
      </c>
      <c r="P24" s="148"/>
      <c r="Q24" s="142"/>
      <c r="R24" s="149"/>
      <c r="S24" s="147">
        <f>+S21+S21*Orçamento!$G$1031/100</f>
        <v>0</v>
      </c>
      <c r="T24" s="148"/>
      <c r="U24" s="142"/>
      <c r="V24" s="149"/>
      <c r="W24" s="147" t="e">
        <f>+W21+W21*[1]Orçamentária!$G566/100</f>
        <v>#REF!</v>
      </c>
      <c r="X24" s="148"/>
      <c r="Y24" s="142"/>
      <c r="Z24" s="149"/>
      <c r="AA24" s="147" t="e">
        <f>+AA21+AA21*[1]Orçamentária!$G566/100</f>
        <v>#REF!</v>
      </c>
      <c r="AB24" s="148"/>
      <c r="AC24" s="142"/>
      <c r="AD24" s="149"/>
      <c r="AE24" s="147" t="e">
        <f>+AE21+AE21*[1]Orçamentária!$G566/100</f>
        <v>#REF!</v>
      </c>
      <c r="AF24" s="148"/>
      <c r="AG24" s="142"/>
      <c r="AH24" s="149"/>
      <c r="AI24" s="147" t="e">
        <f>+AI21+AI21*[1]Orçamentária!$G566/100</f>
        <v>#REF!</v>
      </c>
      <c r="AJ24" s="148"/>
      <c r="AK24" s="142"/>
      <c r="AL24" s="149"/>
      <c r="AN24" s="64"/>
      <c r="AO24" s="64"/>
      <c r="AP24" s="300"/>
    </row>
    <row r="25" spans="1:42" s="129" customFormat="1" ht="10.9" customHeight="1" x14ac:dyDescent="0.15">
      <c r="A25" s="138"/>
      <c r="B25" s="74" t="s">
        <v>81</v>
      </c>
      <c r="C25" s="139"/>
      <c r="D25" s="132">
        <f>TRUNC(+D19+D19*Orçamento!$G$1031/100,2)</f>
        <v>0</v>
      </c>
      <c r="E25" s="132">
        <f>SUM(C24,D25)</f>
        <v>0</v>
      </c>
      <c r="F25" s="140"/>
      <c r="G25" s="141"/>
      <c r="H25" s="151"/>
      <c r="I25" s="152">
        <f>+I22+I22*Orçamento!$G$1031/100</f>
        <v>0</v>
      </c>
      <c r="J25" s="153"/>
      <c r="K25" s="145"/>
      <c r="L25" s="151"/>
      <c r="M25" s="152">
        <f>+M22+M22*Orçamento!$G$1031/100</f>
        <v>0</v>
      </c>
      <c r="N25" s="154"/>
      <c r="O25" s="141"/>
      <c r="P25" s="151"/>
      <c r="Q25" s="152">
        <f>+Q22+Q22*Orçamento!$G$1031/100</f>
        <v>0</v>
      </c>
      <c r="R25" s="153"/>
      <c r="S25" s="141"/>
      <c r="T25" s="151"/>
      <c r="U25" s="152">
        <f>+U22+U22*Orçamento!$G$1031/100</f>
        <v>0</v>
      </c>
      <c r="V25" s="153"/>
      <c r="W25" s="141"/>
      <c r="X25" s="151"/>
      <c r="Y25" s="152">
        <f>+Y22+Y22*[1]Orçamentária!$G566/100</f>
        <v>0</v>
      </c>
      <c r="Z25" s="153"/>
      <c r="AA25" s="141"/>
      <c r="AB25" s="151"/>
      <c r="AC25" s="152">
        <f>+AC22+AC22*[1]Orçamentária!$G566/100</f>
        <v>0</v>
      </c>
      <c r="AD25" s="153"/>
      <c r="AE25" s="141"/>
      <c r="AF25" s="151"/>
      <c r="AG25" s="152">
        <f>+AG22+AG22*[1]Orçamentária!$G566/100</f>
        <v>0</v>
      </c>
      <c r="AH25" s="153"/>
      <c r="AI25" s="141"/>
      <c r="AJ25" s="151"/>
      <c r="AK25" s="152">
        <f>+AK22+AK22*[1]Orçamentária!$G566/100</f>
        <v>0</v>
      </c>
      <c r="AL25" s="153"/>
      <c r="AN25" s="64"/>
      <c r="AO25" s="64"/>
      <c r="AP25" s="300"/>
    </row>
    <row r="26" spans="1:42" s="129" customFormat="1" ht="10.9" customHeight="1" x14ac:dyDescent="0.15">
      <c r="A26" s="102"/>
      <c r="B26" s="103"/>
      <c r="C26" s="124"/>
      <c r="D26" s="124"/>
      <c r="E26" s="242"/>
      <c r="F26" s="242"/>
      <c r="G26" s="125"/>
      <c r="H26" s="126"/>
      <c r="I26" s="127"/>
      <c r="J26" s="128"/>
      <c r="K26" s="243"/>
      <c r="L26" s="126"/>
      <c r="M26" s="127"/>
      <c r="N26" s="128"/>
      <c r="O26" s="125"/>
      <c r="P26" s="126"/>
      <c r="Q26" s="127"/>
      <c r="R26" s="128"/>
      <c r="S26" s="125"/>
      <c r="T26" s="126"/>
      <c r="U26" s="127"/>
      <c r="V26" s="128"/>
      <c r="W26" s="125"/>
      <c r="X26" s="126"/>
      <c r="Y26" s="127"/>
      <c r="Z26" s="128"/>
      <c r="AA26" s="125"/>
      <c r="AB26" s="126"/>
      <c r="AC26" s="127"/>
      <c r="AD26" s="128"/>
      <c r="AE26" s="125"/>
      <c r="AF26" s="126"/>
      <c r="AG26" s="127"/>
      <c r="AH26" s="128"/>
      <c r="AI26" s="125"/>
      <c r="AJ26" s="126"/>
      <c r="AK26" s="127"/>
      <c r="AL26" s="128"/>
      <c r="AN26" s="165"/>
      <c r="AO26" s="165"/>
      <c r="AP26" s="298"/>
    </row>
    <row r="27" spans="1:42" ht="10.9" customHeight="1" x14ac:dyDescent="0.2">
      <c r="A27"/>
      <c r="B27"/>
      <c r="C27"/>
      <c r="D27"/>
      <c r="E27"/>
      <c r="F27"/>
      <c r="G27" s="244"/>
      <c r="H27"/>
      <c r="I27"/>
      <c r="J27" s="245"/>
      <c r="K27" s="244"/>
      <c r="L27"/>
      <c r="M27"/>
      <c r="N27" s="245"/>
      <c r="O27" s="244"/>
      <c r="P27"/>
      <c r="Q27"/>
      <c r="R27" s="245"/>
      <c r="S27" s="244"/>
      <c r="T27"/>
      <c r="U27"/>
      <c r="V27" s="245"/>
      <c r="W27"/>
      <c r="X27"/>
      <c r="Y27"/>
      <c r="Z27"/>
      <c r="AA27"/>
      <c r="AB27"/>
      <c r="AC27"/>
      <c r="AD27"/>
      <c r="AE27"/>
      <c r="AF27"/>
      <c r="AG27"/>
      <c r="AH27"/>
      <c r="AI27"/>
      <c r="AJ27"/>
      <c r="AK27"/>
      <c r="AL27"/>
      <c r="AN27"/>
      <c r="AO27"/>
    </row>
    <row r="28" spans="1:42" s="72" customFormat="1" ht="10.9" customHeight="1" x14ac:dyDescent="0.15">
      <c r="A28" s="130"/>
      <c r="B28" s="131" t="s">
        <v>1140</v>
      </c>
      <c r="C28" s="132">
        <f>TRUNC(SUM(C15),2)</f>
        <v>0</v>
      </c>
      <c r="D28" s="132">
        <f>TRUNC(SUM(D17:D23),2)</f>
        <v>0</v>
      </c>
      <c r="E28" s="133">
        <f>SUM(E15)</f>
        <v>0</v>
      </c>
      <c r="F28" s="133" t="e">
        <f>SUM(F15)</f>
        <v>#DIV/0!</v>
      </c>
      <c r="G28" s="134"/>
      <c r="H28" s="124"/>
      <c r="I28" s="124"/>
      <c r="J28" s="135"/>
      <c r="K28" s="136"/>
      <c r="L28" s="124"/>
      <c r="M28" s="124"/>
      <c r="N28" s="137"/>
      <c r="O28" s="134"/>
      <c r="P28" s="124"/>
      <c r="Q28" s="124"/>
      <c r="R28" s="135"/>
      <c r="S28" s="134"/>
      <c r="T28" s="124"/>
      <c r="U28" s="124"/>
      <c r="V28" s="135"/>
      <c r="W28" s="134"/>
      <c r="X28" s="124"/>
      <c r="Y28" s="124"/>
      <c r="Z28" s="135"/>
      <c r="AA28" s="134"/>
      <c r="AB28" s="124"/>
      <c r="AC28" s="124"/>
      <c r="AD28" s="135"/>
      <c r="AE28" s="134"/>
      <c r="AF28" s="124"/>
      <c r="AG28" s="124"/>
      <c r="AH28" s="135"/>
      <c r="AI28" s="134"/>
      <c r="AJ28" s="124"/>
      <c r="AK28" s="124"/>
      <c r="AL28" s="135"/>
      <c r="AN28" s="64"/>
      <c r="AO28" s="64"/>
      <c r="AP28" s="298"/>
    </row>
    <row r="29" spans="1:42" s="129" customFormat="1" ht="10.9" customHeight="1" x14ac:dyDescent="0.15">
      <c r="A29" s="138"/>
      <c r="B29" s="74"/>
      <c r="C29" s="139"/>
      <c r="D29" s="140"/>
      <c r="E29" s="140"/>
      <c r="F29" s="140"/>
      <c r="G29" s="141"/>
      <c r="H29" s="142"/>
      <c r="I29" s="143"/>
      <c r="J29" s="144"/>
      <c r="K29" s="145"/>
      <c r="L29" s="142"/>
      <c r="M29" s="143"/>
      <c r="N29" s="146"/>
      <c r="O29" s="141"/>
      <c r="P29" s="142"/>
      <c r="Q29" s="143"/>
      <c r="R29" s="144"/>
      <c r="S29" s="141"/>
      <c r="T29" s="142"/>
      <c r="U29" s="143"/>
      <c r="V29" s="144"/>
      <c r="W29" s="141"/>
      <c r="X29" s="142"/>
      <c r="Y29" s="143"/>
      <c r="Z29" s="144"/>
      <c r="AA29" s="141"/>
      <c r="AB29" s="142"/>
      <c r="AC29" s="143"/>
      <c r="AD29" s="144"/>
      <c r="AE29" s="141"/>
      <c r="AF29" s="142"/>
      <c r="AG29" s="143"/>
      <c r="AH29" s="144"/>
      <c r="AI29" s="141"/>
      <c r="AJ29" s="142"/>
      <c r="AK29" s="143"/>
      <c r="AL29" s="144"/>
      <c r="AN29" s="64"/>
      <c r="AO29" s="64"/>
      <c r="AP29" s="300"/>
    </row>
    <row r="30" spans="1:42" s="129" customFormat="1" ht="10.9" customHeight="1" x14ac:dyDescent="0.15">
      <c r="A30" s="138"/>
      <c r="B30" s="74" t="s">
        <v>78</v>
      </c>
      <c r="C30" s="139"/>
      <c r="D30" s="140"/>
      <c r="E30" s="140"/>
      <c r="F30" s="140"/>
      <c r="G30" s="147">
        <f>SUM(G15)</f>
        <v>0</v>
      </c>
      <c r="H30" s="148" t="e">
        <f>+G30/$C28</f>
        <v>#DIV/0!</v>
      </c>
      <c r="I30" s="142"/>
      <c r="J30" s="149"/>
      <c r="K30" s="150">
        <f>SUM(K15)</f>
        <v>0</v>
      </c>
      <c r="L30" s="148" t="e">
        <f>+K30/$C28</f>
        <v>#DIV/0!</v>
      </c>
      <c r="M30" s="142"/>
      <c r="N30" s="151"/>
      <c r="O30" s="147">
        <f>SUM(O15)</f>
        <v>0</v>
      </c>
      <c r="P30" s="148" t="e">
        <f>+O30/$C28</f>
        <v>#DIV/0!</v>
      </c>
      <c r="Q30" s="142"/>
      <c r="R30" s="149"/>
      <c r="S30" s="147">
        <f>SUM(S15)</f>
        <v>0</v>
      </c>
      <c r="T30" s="148" t="e">
        <f>+S30/$C28</f>
        <v>#DIV/0!</v>
      </c>
      <c r="U30" s="142"/>
      <c r="V30" s="149"/>
      <c r="W30" s="147" t="e">
        <f>SUM(W17:W26)</f>
        <v>#REF!</v>
      </c>
      <c r="X30" s="148" t="e">
        <f>+W30/$C28</f>
        <v>#REF!</v>
      </c>
      <c r="Y30" s="142"/>
      <c r="Z30" s="149"/>
      <c r="AA30" s="147" t="e">
        <f>SUM(AA17:AA26)</f>
        <v>#REF!</v>
      </c>
      <c r="AB30" s="148" t="e">
        <f>+AA30/$C28</f>
        <v>#REF!</v>
      </c>
      <c r="AC30" s="142"/>
      <c r="AD30" s="149"/>
      <c r="AE30" s="147" t="e">
        <f>SUM(AE17:AE26)</f>
        <v>#REF!</v>
      </c>
      <c r="AF30" s="148" t="e">
        <f>+AE30/$C28</f>
        <v>#REF!</v>
      </c>
      <c r="AG30" s="142"/>
      <c r="AH30" s="149"/>
      <c r="AI30" s="147" t="e">
        <f>SUM(AI17:AI26)</f>
        <v>#REF!</v>
      </c>
      <c r="AJ30" s="148" t="e">
        <f>+AI30/$C28</f>
        <v>#REF!</v>
      </c>
      <c r="AK30" s="142"/>
      <c r="AL30" s="149"/>
      <c r="AN30" s="64"/>
      <c r="AO30" s="64"/>
      <c r="AP30" s="300"/>
    </row>
    <row r="31" spans="1:42" s="129" customFormat="1" ht="10.9" customHeight="1" x14ac:dyDescent="0.15">
      <c r="A31" s="138"/>
      <c r="B31" s="74" t="s">
        <v>79</v>
      </c>
      <c r="C31" s="139"/>
      <c r="D31" s="140"/>
      <c r="E31" s="140"/>
      <c r="F31" s="140"/>
      <c r="G31" s="141"/>
      <c r="H31" s="142"/>
      <c r="I31" s="152">
        <f>SUM(I15)</f>
        <v>0</v>
      </c>
      <c r="J31" s="153" t="e">
        <f>+I31/$D28</f>
        <v>#DIV/0!</v>
      </c>
      <c r="K31" s="145"/>
      <c r="L31" s="142"/>
      <c r="M31" s="152">
        <f>SUM(M15)</f>
        <v>0</v>
      </c>
      <c r="N31" s="154" t="e">
        <f>+M31/$D28</f>
        <v>#DIV/0!</v>
      </c>
      <c r="O31" s="141"/>
      <c r="P31" s="142"/>
      <c r="Q31" s="152">
        <f>SUM(Q15)</f>
        <v>0</v>
      </c>
      <c r="R31" s="153" t="e">
        <f>+Q31/$D28</f>
        <v>#DIV/0!</v>
      </c>
      <c r="S31" s="141"/>
      <c r="T31" s="142"/>
      <c r="U31" s="152">
        <f>SUM(U15)</f>
        <v>0</v>
      </c>
      <c r="V31" s="153" t="e">
        <f>+U31/$D28</f>
        <v>#DIV/0!</v>
      </c>
      <c r="W31" s="141"/>
      <c r="X31" s="142"/>
      <c r="Y31" s="152">
        <f>SUM(Y17:Y28)</f>
        <v>0</v>
      </c>
      <c r="Z31" s="153" t="e">
        <f>+Y31/$D28</f>
        <v>#DIV/0!</v>
      </c>
      <c r="AA31" s="141"/>
      <c r="AB31" s="142"/>
      <c r="AC31" s="152">
        <f>SUM(AC17:AC28)</f>
        <v>0</v>
      </c>
      <c r="AD31" s="153" t="e">
        <f>+AC31/$D28</f>
        <v>#DIV/0!</v>
      </c>
      <c r="AE31" s="141"/>
      <c r="AF31" s="142"/>
      <c r="AG31" s="152">
        <f>SUM(AG17:AG28)</f>
        <v>0</v>
      </c>
      <c r="AH31" s="153" t="e">
        <f>+AG31/$D28</f>
        <v>#DIV/0!</v>
      </c>
      <c r="AI31" s="141"/>
      <c r="AJ31" s="142"/>
      <c r="AK31" s="152">
        <f>SUM(AK17:AK28)</f>
        <v>0</v>
      </c>
      <c r="AL31" s="153" t="e">
        <f>+AK31/$D28</f>
        <v>#DIV/0!</v>
      </c>
      <c r="AN31" s="64"/>
      <c r="AO31" s="64"/>
      <c r="AP31" s="300"/>
    </row>
    <row r="32" spans="1:42" s="129" customFormat="1" ht="10.9" customHeight="1" x14ac:dyDescent="0.15">
      <c r="A32" s="138"/>
      <c r="B32" s="74"/>
      <c r="C32" s="139"/>
      <c r="D32" s="140"/>
      <c r="E32" s="140"/>
      <c r="F32" s="140"/>
      <c r="G32" s="141"/>
      <c r="H32" s="142"/>
      <c r="I32" s="143"/>
      <c r="J32" s="144"/>
      <c r="K32" s="145"/>
      <c r="L32" s="142"/>
      <c r="M32" s="143"/>
      <c r="N32" s="146"/>
      <c r="O32" s="141"/>
      <c r="P32" s="142"/>
      <c r="Q32" s="143"/>
      <c r="R32" s="144"/>
      <c r="S32" s="141"/>
      <c r="T32" s="142"/>
      <c r="U32" s="143"/>
      <c r="V32" s="144"/>
      <c r="W32" s="141"/>
      <c r="X32" s="142"/>
      <c r="Y32" s="143"/>
      <c r="Z32" s="144"/>
      <c r="AA32" s="141"/>
      <c r="AB32" s="142"/>
      <c r="AC32" s="143"/>
      <c r="AD32" s="144"/>
      <c r="AE32" s="141"/>
      <c r="AF32" s="142"/>
      <c r="AG32" s="143"/>
      <c r="AH32" s="144"/>
      <c r="AI32" s="141"/>
      <c r="AJ32" s="142"/>
      <c r="AK32" s="143"/>
      <c r="AL32" s="144"/>
      <c r="AN32" s="64"/>
      <c r="AO32" s="64"/>
      <c r="AP32" s="300"/>
    </row>
    <row r="33" spans="1:42" s="129" customFormat="1" ht="10.9" customHeight="1" x14ac:dyDescent="0.15">
      <c r="A33" s="138"/>
      <c r="B33" s="74" t="s">
        <v>1144</v>
      </c>
      <c r="C33" s="132">
        <f>TRUNC(+C28+C28*Orçamento!$G$1051/100,2)</f>
        <v>0</v>
      </c>
      <c r="D33" s="140"/>
      <c r="E33" s="140"/>
      <c r="F33" s="140"/>
      <c r="G33" s="147">
        <f>+G30+G30*Orçamento!$G$1051/100</f>
        <v>0</v>
      </c>
      <c r="H33" s="148"/>
      <c r="I33" s="142"/>
      <c r="J33" s="149"/>
      <c r="K33" s="147">
        <f>+K30+K30*Orçamento!$G$1051/100</f>
        <v>0</v>
      </c>
      <c r="L33" s="148"/>
      <c r="M33" s="142"/>
      <c r="N33" s="151"/>
      <c r="O33" s="147">
        <f>+O30+O30*Orçamento!$G$1051/100</f>
        <v>0</v>
      </c>
      <c r="P33" s="148"/>
      <c r="Q33" s="142"/>
      <c r="R33" s="149"/>
      <c r="S33" s="147">
        <f>+S30+S30*Orçamento!$G$1051/100</f>
        <v>0</v>
      </c>
      <c r="T33" s="148"/>
      <c r="U33" s="142"/>
      <c r="V33" s="149"/>
      <c r="W33" s="147" t="e">
        <f>+W30+W30*[1]Orçamentária!$G575/100</f>
        <v>#REF!</v>
      </c>
      <c r="X33" s="148"/>
      <c r="Y33" s="142"/>
      <c r="Z33" s="149"/>
      <c r="AA33" s="147" t="e">
        <f>+AA30+AA30*[1]Orçamentária!$G575/100</f>
        <v>#REF!</v>
      </c>
      <c r="AB33" s="148"/>
      <c r="AC33" s="142"/>
      <c r="AD33" s="149"/>
      <c r="AE33" s="147" t="e">
        <f>+AE30+AE30*[1]Orçamentária!$G575/100</f>
        <v>#REF!</v>
      </c>
      <c r="AF33" s="148"/>
      <c r="AG33" s="142"/>
      <c r="AH33" s="149"/>
      <c r="AI33" s="147" t="e">
        <f>+AI30+AI30*[1]Orçamentária!$G575/100</f>
        <v>#REF!</v>
      </c>
      <c r="AJ33" s="148"/>
      <c r="AK33" s="142"/>
      <c r="AL33" s="149"/>
      <c r="AN33" s="64"/>
      <c r="AO33" s="64"/>
      <c r="AP33" s="300"/>
    </row>
    <row r="34" spans="1:42" s="129" customFormat="1" ht="10.9" customHeight="1" x14ac:dyDescent="0.15">
      <c r="A34" s="138"/>
      <c r="B34" s="74" t="s">
        <v>1145</v>
      </c>
      <c r="C34" s="139"/>
      <c r="D34" s="132">
        <f>TRUNC(+D28+D28*Orçamento!$G$1051/100,2)</f>
        <v>0</v>
      </c>
      <c r="E34" s="132">
        <f>SUM(C33,D34)</f>
        <v>0</v>
      </c>
      <c r="F34" s="140"/>
      <c r="G34" s="141"/>
      <c r="H34" s="151"/>
      <c r="I34" s="152">
        <f>+I31+I31*Orçamento!$G$1051/100</f>
        <v>0</v>
      </c>
      <c r="J34" s="153"/>
      <c r="K34" s="145"/>
      <c r="L34" s="151"/>
      <c r="M34" s="152">
        <f>+M31+M31*Orçamento!$G$1051/100</f>
        <v>0</v>
      </c>
      <c r="N34" s="154"/>
      <c r="O34" s="141"/>
      <c r="P34" s="151"/>
      <c r="Q34" s="152">
        <f>+Q31+Q31*Orçamento!$G$1051/100</f>
        <v>0</v>
      </c>
      <c r="R34" s="153"/>
      <c r="S34" s="141"/>
      <c r="T34" s="151"/>
      <c r="U34" s="152">
        <f>+U31+U31*Orçamento!$G$1051/100</f>
        <v>0</v>
      </c>
      <c r="V34" s="153"/>
      <c r="W34" s="141"/>
      <c r="X34" s="151"/>
      <c r="Y34" s="152" t="e">
        <f>+Y31+Y31*[1]Orçamentária!$G575/100</f>
        <v>#REF!</v>
      </c>
      <c r="Z34" s="153"/>
      <c r="AA34" s="141"/>
      <c r="AB34" s="151"/>
      <c r="AC34" s="152" t="e">
        <f>+AC31+AC31*[1]Orçamentária!$G575/100</f>
        <v>#REF!</v>
      </c>
      <c r="AD34" s="153"/>
      <c r="AE34" s="141"/>
      <c r="AF34" s="151"/>
      <c r="AG34" s="152" t="e">
        <f>+AG31+AG31*[1]Orçamentária!$G575/100</f>
        <v>#REF!</v>
      </c>
      <c r="AH34" s="153"/>
      <c r="AI34" s="141"/>
      <c r="AJ34" s="151"/>
      <c r="AK34" s="152" t="e">
        <f>+AK31+AK31*[1]Orçamentária!$G575/100</f>
        <v>#REF!</v>
      </c>
      <c r="AL34" s="153"/>
      <c r="AN34" s="64"/>
      <c r="AO34" s="64"/>
      <c r="AP34" s="300"/>
    </row>
    <row r="35" spans="1:42" s="129" customFormat="1" ht="10.9" customHeight="1" x14ac:dyDescent="0.15">
      <c r="A35" s="155"/>
      <c r="B35" s="156"/>
      <c r="C35" s="157"/>
      <c r="D35" s="158"/>
      <c r="E35" s="158"/>
      <c r="F35" s="158"/>
      <c r="G35" s="159"/>
      <c r="H35" s="160"/>
      <c r="I35" s="161"/>
      <c r="J35" s="162"/>
      <c r="K35" s="163"/>
      <c r="L35" s="160"/>
      <c r="M35" s="161"/>
      <c r="N35" s="164"/>
      <c r="O35" s="159"/>
      <c r="P35" s="160"/>
      <c r="Q35" s="161"/>
      <c r="R35" s="162"/>
      <c r="S35" s="159"/>
      <c r="T35" s="160"/>
      <c r="U35" s="161"/>
      <c r="V35" s="162"/>
      <c r="W35" s="159"/>
      <c r="X35" s="160"/>
      <c r="Y35" s="161"/>
      <c r="Z35" s="162"/>
      <c r="AA35" s="159"/>
      <c r="AB35" s="160"/>
      <c r="AC35" s="161"/>
      <c r="AD35" s="162"/>
      <c r="AE35" s="159"/>
      <c r="AF35" s="160"/>
      <c r="AG35" s="161"/>
      <c r="AH35" s="162"/>
      <c r="AI35" s="159"/>
      <c r="AJ35" s="160"/>
      <c r="AK35" s="161"/>
      <c r="AL35" s="162"/>
      <c r="AN35" s="64"/>
      <c r="AO35" s="64"/>
      <c r="AP35" s="300"/>
    </row>
    <row r="36" spans="1:42" ht="10.9" customHeight="1" x14ac:dyDescent="0.2"/>
    <row r="37" spans="1:42" x14ac:dyDescent="0.2">
      <c r="B37" s="45" t="s">
        <v>82</v>
      </c>
      <c r="C37" s="46"/>
      <c r="D37" s="47"/>
      <c r="E37" s="48"/>
      <c r="F37" s="49"/>
      <c r="J37" s="166"/>
    </row>
    <row r="38" spans="1:42" s="167" customFormat="1" ht="11.25" x14ac:dyDescent="0.2">
      <c r="B38" s="50" t="s">
        <v>83</v>
      </c>
      <c r="C38" s="51"/>
      <c r="D38" s="52"/>
      <c r="E38" s="53"/>
      <c r="F38" s="54"/>
      <c r="J38" s="166"/>
      <c r="K38" s="166"/>
      <c r="L38" s="166"/>
      <c r="AP38" s="301"/>
    </row>
    <row r="39" spans="1:42" s="167" customFormat="1" ht="11.25" x14ac:dyDescent="0.2">
      <c r="B39" s="50" t="s">
        <v>84</v>
      </c>
      <c r="C39" s="55"/>
      <c r="D39" s="52"/>
      <c r="E39" s="53"/>
      <c r="F39" s="54"/>
      <c r="J39" s="166"/>
      <c r="L39" s="166"/>
      <c r="AP39" s="301"/>
    </row>
    <row r="40" spans="1:42" s="167" customFormat="1" ht="11.25" x14ac:dyDescent="0.2">
      <c r="L40" s="166"/>
      <c r="AP40" s="301"/>
    </row>
    <row r="41" spans="1:42" s="167" customFormat="1" ht="11.25" x14ac:dyDescent="0.2">
      <c r="L41" s="166"/>
      <c r="AP41" s="301"/>
    </row>
    <row r="42" spans="1:42" s="167" customFormat="1" ht="11.25" x14ac:dyDescent="0.2">
      <c r="D42" s="168"/>
      <c r="E42" s="169" t="s">
        <v>57</v>
      </c>
      <c r="F42" s="168"/>
      <c r="L42" s="166"/>
      <c r="AP42" s="301"/>
    </row>
    <row r="44" spans="1:42" ht="15.75" x14ac:dyDescent="0.2">
      <c r="B44" s="58"/>
      <c r="C44" s="170"/>
      <c r="D44" s="170"/>
      <c r="E44" s="170"/>
      <c r="F44" s="170"/>
      <c r="G44" s="170"/>
      <c r="H44" s="170"/>
      <c r="I44" s="170"/>
      <c r="J44" s="170"/>
    </row>
    <row r="45" spans="1:42" x14ac:dyDescent="0.2">
      <c r="B45" s="58"/>
      <c r="C45" s="59"/>
    </row>
    <row r="46" spans="1:42" s="172" customFormat="1" ht="12" x14ac:dyDescent="0.2">
      <c r="A46" s="171"/>
      <c r="D46" s="173"/>
      <c r="E46" s="173"/>
      <c r="F46" s="173"/>
      <c r="G46" s="174"/>
      <c r="H46" s="175" t="s">
        <v>85</v>
      </c>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N46" s="177"/>
      <c r="AO46" s="177"/>
      <c r="AP46" s="173"/>
    </row>
    <row r="47" spans="1:42" s="172" customFormat="1" ht="12" x14ac:dyDescent="0.2">
      <c r="A47" s="171"/>
      <c r="B47" s="175"/>
      <c r="D47" s="173"/>
      <c r="E47" s="173"/>
      <c r="F47" s="173"/>
      <c r="G47" s="174"/>
      <c r="H47" s="178" t="s">
        <v>86</v>
      </c>
      <c r="I47" s="176"/>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N47" s="177"/>
      <c r="AO47" s="177"/>
      <c r="AP47" s="173"/>
    </row>
    <row r="48" spans="1:42" s="172" customFormat="1" ht="12" x14ac:dyDescent="0.2">
      <c r="A48" s="171"/>
      <c r="B48" s="175"/>
      <c r="D48" s="173"/>
      <c r="E48" s="173"/>
      <c r="F48" s="173"/>
      <c r="G48" s="174"/>
      <c r="H48" s="178" t="s">
        <v>87</v>
      </c>
      <c r="I48" s="176"/>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N48" s="177"/>
      <c r="AO48" s="177"/>
      <c r="AP48" s="173"/>
    </row>
    <row r="49" spans="1:42" s="172" customFormat="1" ht="12" x14ac:dyDescent="0.2">
      <c r="A49" s="171"/>
      <c r="B49" s="175"/>
      <c r="D49" s="173"/>
      <c r="E49" s="173"/>
      <c r="F49" s="173"/>
      <c r="G49" s="174"/>
      <c r="H49" s="178" t="s">
        <v>88</v>
      </c>
      <c r="I49" s="176"/>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N49" s="177"/>
      <c r="AO49" s="177"/>
      <c r="AP49" s="173"/>
    </row>
    <row r="50" spans="1:42" s="172" customFormat="1" ht="12" x14ac:dyDescent="0.2">
      <c r="A50" s="171"/>
      <c r="B50" s="175"/>
      <c r="D50" s="173"/>
      <c r="E50" s="173"/>
      <c r="F50" s="173"/>
      <c r="G50" s="174"/>
      <c r="H50" s="178" t="s">
        <v>89</v>
      </c>
      <c r="I50" s="176"/>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N50" s="177"/>
      <c r="AO50" s="177"/>
      <c r="AP50" s="173"/>
    </row>
    <row r="51" spans="1:42" s="172" customFormat="1" ht="12" x14ac:dyDescent="0.2">
      <c r="A51" s="171"/>
      <c r="B51" s="175"/>
      <c r="D51" s="173"/>
      <c r="E51" s="173"/>
      <c r="F51" s="173"/>
      <c r="G51" s="174"/>
      <c r="H51" s="179" t="s">
        <v>90</v>
      </c>
      <c r="I51" s="176"/>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N51" s="177"/>
      <c r="AO51" s="177"/>
      <c r="AP51" s="173"/>
    </row>
    <row r="52" spans="1:42" s="172" customFormat="1" ht="12" x14ac:dyDescent="0.2">
      <c r="A52" s="171"/>
      <c r="B52" s="171"/>
      <c r="D52" s="173"/>
      <c r="E52" s="173"/>
      <c r="F52" s="173"/>
      <c r="G52" s="174"/>
      <c r="H52" s="176"/>
      <c r="I52" s="176"/>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N52" s="177"/>
      <c r="AO52" s="177"/>
      <c r="AP52" s="173"/>
    </row>
    <row r="53" spans="1:42" s="172" customFormat="1" ht="12" x14ac:dyDescent="0.2">
      <c r="A53" s="171"/>
      <c r="B53" s="171"/>
      <c r="C53" s="180"/>
      <c r="D53" s="173"/>
      <c r="E53" s="173"/>
      <c r="F53" s="173"/>
      <c r="G53" s="174"/>
      <c r="H53" s="176"/>
      <c r="I53" s="176"/>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N53" s="177"/>
      <c r="AO53" s="177"/>
      <c r="AP53" s="173"/>
    </row>
  </sheetData>
  <pageMargins left="0.511811024" right="0.511811024" top="0.78740157499999996" bottom="0.78740157499999996" header="0.31496062000000002" footer="0.31496062000000002"/>
  <pageSetup paperSize="9" scale="86"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B6E174CF3F85E45BC881DC4321CD8B1" ma:contentTypeVersion="15" ma:contentTypeDescription="Crie um novo documento." ma:contentTypeScope="" ma:versionID="05214b014afd613d7710ab332598e59c">
  <xsd:schema xmlns:xsd="http://www.w3.org/2001/XMLSchema" xmlns:xs="http://www.w3.org/2001/XMLSchema" xmlns:p="http://schemas.microsoft.com/office/2006/metadata/properties" xmlns:ns2="c73e5647-da5a-478b-b2ef-60bb634beaa5" xmlns:ns3="a32988b1-90bb-4270-b17f-cc4ca6081208" targetNamespace="http://schemas.microsoft.com/office/2006/metadata/properties" ma:root="true" ma:fieldsID="ca1bbb0e6004e9d0d890ed7258c257af" ns2:_="" ns3:_="">
    <xsd:import namespace="c73e5647-da5a-478b-b2ef-60bb634beaa5"/>
    <xsd:import namespace="a32988b1-90bb-4270-b17f-cc4ca60812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e5647-da5a-478b-b2ef-60bb634bea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6083e688-bda7-4dd5-b22d-00c57cdfdbb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2988b1-90bb-4270-b17f-cc4ca6081208"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e1eef129-cee5-4516-8884-ab423d17e9bd}" ma:internalName="TaxCatchAll" ma:showField="CatchAllData" ma:web="a32988b1-90bb-4270-b17f-cc4ca60812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2988b1-90bb-4270-b17f-cc4ca6081208" xsi:nil="true"/>
    <lcf76f155ced4ddcb4097134ff3c332f xmlns="c73e5647-da5a-478b-b2ef-60bb634beaa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3E60FB-103D-4D62-8A1B-68684A9C1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e5647-da5a-478b-b2ef-60bb634beaa5"/>
    <ds:schemaRef ds:uri="a32988b1-90bb-4270-b17f-cc4ca60812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B0DBD6-DF53-41E6-A4CF-09FC258615E7}">
  <ds:schemaRefs>
    <ds:schemaRef ds:uri="http://schemas.microsoft.com/sharepoint/v3/contenttype/forms"/>
  </ds:schemaRefs>
</ds:datastoreItem>
</file>

<file path=customXml/itemProps3.xml><?xml version="1.0" encoding="utf-8"?>
<ds:datastoreItem xmlns:ds="http://schemas.openxmlformats.org/officeDocument/2006/customXml" ds:itemID="{CB8FBD00-6B13-488B-BFD4-463AB813C0C9}">
  <ds:schemaRefs>
    <ds:schemaRef ds:uri="http://schemas.microsoft.com/office/2006/documentManagement/types"/>
    <ds:schemaRef ds:uri="http://purl.org/dc/terms/"/>
    <ds:schemaRef ds:uri="http://schemas.microsoft.com/office/infopath/2007/PartnerControls"/>
    <ds:schemaRef ds:uri="http://purl.org/dc/elements/1.1/"/>
    <ds:schemaRef ds:uri="http://schemas.microsoft.com/office/2006/metadata/properties"/>
    <ds:schemaRef ds:uri="c73e5647-da5a-478b-b2ef-60bb634beaa5"/>
    <ds:schemaRef ds:uri="http://purl.org/dc/dcmitype/"/>
    <ds:schemaRef ds:uri="http://schemas.openxmlformats.org/package/2006/metadata/core-properties"/>
    <ds:schemaRef ds:uri="a32988b1-90bb-4270-b17f-cc4ca608120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Orçamento</vt:lpstr>
      <vt:lpstr>Cronograma</vt:lpstr>
      <vt:lpstr>Cronograma!Area_de_impressao</vt:lpstr>
      <vt:lpstr>Orçamento!Area_de_impressao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cp:keywords/>
  <dc:description/>
  <cp:lastModifiedBy>MAIAURA MEURER REICHERT</cp:lastModifiedBy>
  <cp:revision>0</cp:revision>
  <cp:lastPrinted>2024-03-07T17:43:49Z</cp:lastPrinted>
  <dcterms:created xsi:type="dcterms:W3CDTF">2020-03-30T20:14:39Z</dcterms:created>
  <dcterms:modified xsi:type="dcterms:W3CDTF">2025-03-10T12:51:11Z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0x0101000B6E174CF3F85E45BC881DC4321CD8B1</vt:lpwstr>
  </property>
  <property fmtid="{D5CDD505-2E9C-101B-9397-08002B2CF9AE}" pid="3" name="MediaServiceImageTags">
    <vt:lpwstr/>
  </property>
</Properties>
</file>